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390" windowHeight="8010" tabRatio="947" firstSheet="13" activeTab="30"/>
  </bookViews>
  <sheets>
    <sheet name="ЧТС" sheetId="1" r:id="rId1"/>
    <sheet name="ст-ть машины час" sheetId="2" r:id="rId2"/>
    <sheet name="зимнее" sheetId="3" r:id="rId3"/>
    <sheet name="посыпка" sheetId="4" r:id="rId4"/>
    <sheet name="24пеш.пер." sheetId="5" r:id="rId5"/>
    <sheet name="зимн 4 кв" sheetId="6" r:id="rId6"/>
    <sheet name="обраб 4 кв" sheetId="7" r:id="rId7"/>
    <sheet name="дек стриж" sheetId="8" r:id="rId8"/>
    <sheet name="выращ-е рассады" sheetId="9" r:id="rId9"/>
    <sheet name="подгот.клумб" sheetId="10" r:id="rId10"/>
    <sheet name="сез.уход за клумб." sheetId="11" r:id="rId11"/>
    <sheet name="Сез. полив газ." sheetId="12" r:id="rId12"/>
    <sheet name="скос тр бенз" sheetId="13" r:id="rId13"/>
    <sheet name="побел дер" sheetId="14" r:id="rId14"/>
    <sheet name="побел борд" sheetId="15" r:id="rId15"/>
    <sheet name="опиловка" sheetId="16" r:id="rId16"/>
    <sheet name="праздн" sheetId="17" r:id="rId17"/>
    <sheet name="ежедневн" sheetId="18" r:id="rId18"/>
    <sheet name="уб стих ск мус" sheetId="19" r:id="rId19"/>
    <sheet name="водоотв" sheetId="20" r:id="rId20"/>
    <sheet name="опашка" sheetId="21" r:id="rId21"/>
    <sheet name="окос" sheetId="22" r:id="rId22"/>
    <sheet name="детск" sheetId="23" r:id="rId23"/>
    <sheet name="знаки" sheetId="24" r:id="rId24"/>
    <sheet name="соль" sheetId="25" r:id="rId25"/>
    <sheet name="Кладб" sheetId="26" r:id="rId26"/>
    <sheet name="Ветки,листва" sheetId="27" r:id="rId27"/>
    <sheet name="Смет" sheetId="28" r:id="rId28"/>
    <sheet name="негабар." sheetId="29" r:id="rId29"/>
    <sheet name="лежач.полиц." sheetId="30" r:id="rId30"/>
    <sheet name="итого" sheetId="31" r:id="rId31"/>
  </sheets>
  <externalReferences>
    <externalReference r:id="rId34"/>
    <externalReference r:id="rId35"/>
    <externalReference r:id="rId36"/>
    <externalReference r:id="rId37"/>
  </externalReferences>
  <definedNames>
    <definedName name="_xlnm.Print_Area" localSheetId="4">'24пеш.пер.'!$A$1:$O$48</definedName>
    <definedName name="_xlnm.Print_Area" localSheetId="8">'выращ-е рассады'!$A$1:$M$36</definedName>
    <definedName name="_xlnm.Print_Area" localSheetId="5">'зимн 4 кв'!$A$1:$R$50</definedName>
    <definedName name="_xlnm.Print_Area" localSheetId="2">'зимнее'!$A$1:$P$44</definedName>
    <definedName name="_xlnm.Print_Area" localSheetId="6">'обраб 4 кв'!$A$1:$P$40</definedName>
    <definedName name="_xlnm.Print_Area" localSheetId="3">'посыпка'!$A$1:$O$33</definedName>
    <definedName name="_xlnm.Print_Area" localSheetId="11">'Сез. полив газ.'!$A$1:$N$37</definedName>
  </definedNames>
  <calcPr fullCalcOnLoad="1"/>
</workbook>
</file>

<file path=xl/sharedStrings.xml><?xml version="1.0" encoding="utf-8"?>
<sst xmlns="http://schemas.openxmlformats.org/spreadsheetml/2006/main" count="3300" uniqueCount="345">
  <si>
    <t>Сезонный уход за клумбами -146410м2 :стрижка газонной травы -1 раз в неделю 5120м2, прополка, еженедельное рыхление цветников по пр.Пионеров, ул.30 лет Победы: возле здания администрации (165 м2), центральная клумба (пересечение: пр-т Пионеров - ул.30 лет победы)(240 м2), возле братской могилы советских воинов, погибших в период Сталинград.битвы (600 м2), детская площадка (парк) (200м2),сквер у памятного знака в честь воинов,погибших в Афганистане и Чечне(330м2.Уход за саженцами 200 шт.(период выполнения: май, июнь,июль, август, сентябрь)</t>
  </si>
  <si>
    <t>Сезонный полив газонов, цветников и саженцев деревьев и кустарника (7455м2):  по пр.Пионеров, ул.30 лет Победы: возле здания администрации (165 м2), центральная клумба(пересечение: пр-т Пионеров - ул.30 лет победы) (240 м2),  газонная трава - (5120м2); ул. 30 лет Победы (ж/и 800м2), возле братской могилы советских воинов, погибших в период Сталинградской битвы (600 м2), детская площадка (парк) (200м2),сквер у памятного знака в честь воинов,погибших в Афганистане и Чечне(330м2)</t>
  </si>
  <si>
    <t>Побелка деревьев на высоту 1 метр от основания 883 штук, (ул. Ленина -  497 шт., пр. Пионеров - 15 шт., ул. 30 лет Победы - 165 шт., ул.Р.Зорге(СОШ №7)-10шт.,парк - 136 шт., памятник "Никто не забыт-ничто не забыто" - 50шт., памятный знак воинам афганцам -10шт,)</t>
  </si>
  <si>
    <t>Работы по спиливанию 50 деревьев по актам (с применением автовышки) и вывозу веток 50м2.</t>
  </si>
  <si>
    <t>Работы по изготовлению стоек, покупке и установке  30 дорожных знаков</t>
  </si>
  <si>
    <t>Работы по обслуживанию детских площадок: ежедневной визуальной проверке технического состояния конструктивных элементов ; окрашиванию (50м2); проверке и подтягиванию узлов крепления, смазке подшипников; подвозке песка в песочницы и для восстановления ударопоглощающих покрытий (1 раз в год); разравниванию песка для восстановления ударопоглощающих покрытий (1 раз в год) и ежедневной уборке территорий детских игровых площадок - 4 штук.</t>
  </si>
  <si>
    <t>рабочий-уб</t>
  </si>
  <si>
    <t>Газонокосилка</t>
  </si>
  <si>
    <t>Побелка бордюров  в г.п. Петров Вал два раза за год : бордюр вокруг памятника Ленину (32 м2*2),бордюр возле братской могилы советских воинов, погибших в период Сталинград. битвы (32,5 м2*2).</t>
  </si>
  <si>
    <t>Сезонная декоративная формовочная стрижка кустарников, омолаживающая фигурная обрезка кустов кусторезом (4 раза за сезон) 1) 30 лет Победы - стрижка живой изгороди  800 м2; 2)Парк (детская  площадка) 300м2, 3)вывоз веток в объеме 12 м3.</t>
  </si>
  <si>
    <t>МТЗ-82.1 (косилка)</t>
  </si>
  <si>
    <t>рабочий-убор</t>
  </si>
  <si>
    <t>Уборка и вывоз веток, травы,листвы в весенне-осенний период - 800м3 (апрель,май,сентябрь,октябрь)</t>
  </si>
  <si>
    <t>МТЗ-82.1 (лопата)</t>
  </si>
  <si>
    <t>МТЗ-82.1(лопата)</t>
  </si>
  <si>
    <t>Унифицированная форма № Т-3</t>
  </si>
  <si>
    <t>Согласовано________________Кондренко С.А.</t>
  </si>
  <si>
    <t xml:space="preserve">Утверждена </t>
  </si>
  <si>
    <t>постановлением Госкомстата Р.Ф.</t>
  </si>
  <si>
    <t>от 05 января 2004 г. № 1</t>
  </si>
  <si>
    <t>Ф. по ОКУД</t>
  </si>
  <si>
    <t>Муниципальное бюджетное учреждение " Благоустройство и озеленение" городского поселения Петров Вал</t>
  </si>
  <si>
    <t>по ОКПО</t>
  </si>
  <si>
    <t>наименование организации</t>
  </si>
  <si>
    <t>Штатное расписание</t>
  </si>
  <si>
    <t>Номер документа</t>
  </si>
  <si>
    <t>Утверждаю________Директор Цаплин В.А.</t>
  </si>
  <si>
    <t xml:space="preserve">           </t>
  </si>
  <si>
    <t>Приказом от "___" ___________ 201__ г.№____</t>
  </si>
  <si>
    <t>Штат в количестве 45 единицы</t>
  </si>
  <si>
    <t>Структурное подразделение</t>
  </si>
  <si>
    <t xml:space="preserve">Профессия, должность </t>
  </si>
  <si>
    <t>Количество штатных единиц</t>
  </si>
  <si>
    <t>Оклад (тарифная ставка) руб.</t>
  </si>
  <si>
    <t>Надбавки, руб.</t>
  </si>
  <si>
    <t>Всего руб.( гр.5+гр.6+гр.7+гр.8+гр.9)</t>
  </si>
  <si>
    <t>Общая сумма (гр.3*гр.10)</t>
  </si>
  <si>
    <t>наименование</t>
  </si>
  <si>
    <t>вредность</t>
  </si>
  <si>
    <t>ночные</t>
  </si>
  <si>
    <t>сложность, совмещение</t>
  </si>
  <si>
    <t>премия</t>
  </si>
  <si>
    <t>Администрация</t>
  </si>
  <si>
    <t>Директор</t>
  </si>
  <si>
    <t>Главный бухгалтер</t>
  </si>
  <si>
    <t>0-10%</t>
  </si>
  <si>
    <t>0-25%</t>
  </si>
  <si>
    <t>Бухгалтер</t>
  </si>
  <si>
    <t>Юрист делопроизводитель</t>
  </si>
  <si>
    <t>0-20%</t>
  </si>
  <si>
    <t>Инженер охраны труда</t>
  </si>
  <si>
    <t>ИТОГО</t>
  </si>
  <si>
    <t>Участок ТБО</t>
  </si>
  <si>
    <t>Водитель спец. автомобиля  (мусоровоз)</t>
  </si>
  <si>
    <t>0-35%</t>
  </si>
  <si>
    <t xml:space="preserve">Водитель </t>
  </si>
  <si>
    <t>0-40%</t>
  </si>
  <si>
    <t xml:space="preserve">Тракт-машинист </t>
  </si>
  <si>
    <t>0-45%</t>
  </si>
  <si>
    <t>Контролер</t>
  </si>
  <si>
    <t xml:space="preserve">Сторож </t>
  </si>
  <si>
    <t>0-05%</t>
  </si>
  <si>
    <t>Всего</t>
  </si>
  <si>
    <t>Главный инж.</t>
  </si>
  <si>
    <t>Мастер</t>
  </si>
  <si>
    <t>Механик</t>
  </si>
  <si>
    <t>Фин. Брокер</t>
  </si>
  <si>
    <t>Программист</t>
  </si>
  <si>
    <t>Участок</t>
  </si>
  <si>
    <t>Водитель</t>
  </si>
  <si>
    <t>0-30%</t>
  </si>
  <si>
    <t>Благоустройство</t>
  </si>
  <si>
    <t>Сварщик (слесарь)</t>
  </si>
  <si>
    <t>Рабочий 4 раз</t>
  </si>
  <si>
    <t>Рабочий 3 раз</t>
  </si>
  <si>
    <t>Озеленитель и уборщик парковых террит (-3)</t>
  </si>
  <si>
    <t>0-50%</t>
  </si>
  <si>
    <t>Рабочий (уборщик)</t>
  </si>
  <si>
    <t xml:space="preserve">Главный бухгалтер                      ______________________________                       </t>
  </si>
  <si>
    <t>С.В.Беляева</t>
  </si>
  <si>
    <t>ЧТС</t>
  </si>
  <si>
    <t>Глава городского поселения Петров Вал</t>
  </si>
  <si>
    <t>Часов в месяц</t>
  </si>
  <si>
    <t>Наименование машины</t>
  </si>
  <si>
    <t xml:space="preserve">Стоимость работы машины в час </t>
  </si>
  <si>
    <t>З/п рабочего / водителя (руб.)</t>
  </si>
  <si>
    <t>Начисления на з/п (руб.)</t>
  </si>
  <si>
    <t>Расход топлива (руб.)</t>
  </si>
  <si>
    <t>Смазочный материал (руб.)</t>
  </si>
  <si>
    <t>Амортизация (руб.)</t>
  </si>
  <si>
    <t>Ремонтные работы (руб.)</t>
  </si>
  <si>
    <t>Общепр-ные и общехоз-ные расходы (руб.)</t>
  </si>
  <si>
    <t>МТЗ-80</t>
  </si>
  <si>
    <t>Эксковатор (МТЗ-80)</t>
  </si>
  <si>
    <t>ДТ-75</t>
  </si>
  <si>
    <t>МТЗ-82.1 (с ножом)</t>
  </si>
  <si>
    <t>МТЗ-82.1 (с прицепом)</t>
  </si>
  <si>
    <t>МТЗ-82.1 (щетка)</t>
  </si>
  <si>
    <t>ГАЗ-53 (самосвал)</t>
  </si>
  <si>
    <t>ГАЗ-3307 (бортовой)</t>
  </si>
  <si>
    <t xml:space="preserve">ГАЗ-2705 </t>
  </si>
  <si>
    <t>ГАЗ-3307 (мусоровоз)</t>
  </si>
  <si>
    <t xml:space="preserve">ГАЗ-3309 </t>
  </si>
  <si>
    <t>ЗИЛ-130</t>
  </si>
  <si>
    <t>Генератор</t>
  </si>
  <si>
    <t>Бензокоса</t>
  </si>
  <si>
    <t>Дополнительное оборудование (щетка, прицеп и т.п.) Ремонтные работы (руб.)</t>
  </si>
  <si>
    <t>Дополнительное оборудование (щетка, прицеп и т.п.) Амортизация (руб.)</t>
  </si>
  <si>
    <t>Зимнее</t>
  </si>
  <si>
    <t>Летнее</t>
  </si>
  <si>
    <t>Итого (руб.)</t>
  </si>
  <si>
    <t>Бензопила</t>
  </si>
  <si>
    <t>Измельчитель</t>
  </si>
  <si>
    <t>Кусторез</t>
  </si>
  <si>
    <t>Культиватор</t>
  </si>
  <si>
    <t>МТЗ 80</t>
  </si>
  <si>
    <t>чел.</t>
  </si>
  <si>
    <t>руб.</t>
  </si>
  <si>
    <t xml:space="preserve">1. Зарплата </t>
  </si>
  <si>
    <r>
      <t xml:space="preserve">3.   </t>
    </r>
    <r>
      <rPr>
        <b/>
        <u val="single"/>
        <sz val="11"/>
        <rFont val="Arial"/>
        <family val="2"/>
      </rPr>
      <t>Расход ГСМ.</t>
    </r>
  </si>
  <si>
    <t>З/плата адм</t>
  </si>
  <si>
    <t>налоги 30,2</t>
  </si>
  <si>
    <t>услуги связи</t>
  </si>
  <si>
    <t>коммунал., услуг</t>
  </si>
  <si>
    <t>услуги по сод., имущ</t>
  </si>
  <si>
    <t>прочие работы и услу</t>
  </si>
  <si>
    <t>налоги</t>
  </si>
  <si>
    <t>всего з/плата</t>
  </si>
  <si>
    <t>всего налоги 30,2%</t>
  </si>
  <si>
    <t>ИТОГО:</t>
  </si>
  <si>
    <t>Экономист ________________________</t>
  </si>
  <si>
    <t>8. Общехозяйственные расходы.</t>
  </si>
  <si>
    <t xml:space="preserve"> мастер</t>
  </si>
  <si>
    <t>*</t>
  </si>
  <si>
    <t xml:space="preserve">* </t>
  </si>
  <si>
    <t>чел/час</t>
  </si>
  <si>
    <t xml:space="preserve">чел/час  </t>
  </si>
  <si>
    <t>тракторист</t>
  </si>
  <si>
    <t>рабочий 3-раз.</t>
  </si>
  <si>
    <t xml:space="preserve">2. Начисления на зарплату </t>
  </si>
  <si>
    <t>МТЗ-82.1 (нож)</t>
  </si>
  <si>
    <t xml:space="preserve">4. Расход масел </t>
  </si>
  <si>
    <t>маш/час</t>
  </si>
  <si>
    <t>5. Ремонт техники</t>
  </si>
  <si>
    <t>6. Ремонт прицепного оборудования</t>
  </si>
  <si>
    <t>руб./час</t>
  </si>
  <si>
    <t>МТЗ-82.1 (прицеп)</t>
  </si>
  <si>
    <t>МТЗ-80 (погрузчик)</t>
  </si>
  <si>
    <t>9. Общехозяйственные расходы.</t>
  </si>
  <si>
    <t>8. Затраты на расходные материалы</t>
  </si>
  <si>
    <t>руб./т</t>
  </si>
  <si>
    <t>т</t>
  </si>
  <si>
    <t>водитель</t>
  </si>
  <si>
    <t>рабочий 4-раз.</t>
  </si>
  <si>
    <t>ГАЗ 53 (самосвал)</t>
  </si>
  <si>
    <t>кг</t>
  </si>
  <si>
    <t>руб./кг</t>
  </si>
  <si>
    <t>Растворитель</t>
  </si>
  <si>
    <t>руб./шт.</t>
  </si>
  <si>
    <t>шт.</t>
  </si>
  <si>
    <t>руб./пара</t>
  </si>
  <si>
    <t xml:space="preserve">ГАЗ 3307 </t>
  </si>
  <si>
    <t>=</t>
  </si>
  <si>
    <t>мешки для мусора</t>
  </si>
  <si>
    <t xml:space="preserve">перчатки </t>
  </si>
  <si>
    <t>пар</t>
  </si>
  <si>
    <t>рукавицы</t>
  </si>
  <si>
    <t>Газонная трава(Россия-Граф)</t>
  </si>
  <si>
    <t>цветы(ассортим.)</t>
  </si>
  <si>
    <t>гр.</t>
  </si>
  <si>
    <t>рассада (многолет. ассортим.)</t>
  </si>
  <si>
    <t>подкормка, удобрение(аммофос, нитрофос)</t>
  </si>
  <si>
    <t>7. Затраты на расходные материалы</t>
  </si>
  <si>
    <t>ГАЗ 2705</t>
  </si>
  <si>
    <t>Вода</t>
  </si>
  <si>
    <t>руб./м3</t>
  </si>
  <si>
    <t>м3</t>
  </si>
  <si>
    <t xml:space="preserve">бензокосы </t>
  </si>
  <si>
    <t>7. Общехозяйственные расходы.</t>
  </si>
  <si>
    <t>известь</t>
  </si>
  <si>
    <t>руб./пакет</t>
  </si>
  <si>
    <t>пакетов</t>
  </si>
  <si>
    <t>рабочий (уборщик)</t>
  </si>
  <si>
    <t>Автовышка (аренда)</t>
  </si>
  <si>
    <t>руб./м</t>
  </si>
  <si>
    <t>м</t>
  </si>
  <si>
    <t>сварщик</t>
  </si>
  <si>
    <t>генератор</t>
  </si>
  <si>
    <t>электроды</t>
  </si>
  <si>
    <t>круг отрезной</t>
  </si>
  <si>
    <t>Краска красная</t>
  </si>
  <si>
    <t>руб./мешок</t>
  </si>
  <si>
    <t>мешков</t>
  </si>
  <si>
    <t>рабочий уборщ.</t>
  </si>
  <si>
    <t xml:space="preserve">Краска </t>
  </si>
  <si>
    <t>Расчет общей суммы затрат на выполнение муниципального задания</t>
  </si>
  <si>
    <t>снегоуборщик</t>
  </si>
  <si>
    <t>Снегоуборщик</t>
  </si>
  <si>
    <t>руб./л</t>
  </si>
  <si>
    <t>л</t>
  </si>
  <si>
    <t xml:space="preserve">подготовка клумб </t>
  </si>
  <si>
    <t xml:space="preserve">сезонный уход за клумбами </t>
  </si>
  <si>
    <t>сезонный полив газонов</t>
  </si>
  <si>
    <t>сезонная декоративная стрижка</t>
  </si>
  <si>
    <t xml:space="preserve">скос травы бензокосами </t>
  </si>
  <si>
    <t xml:space="preserve">побелка деревьев </t>
  </si>
  <si>
    <t>побелка бордюров</t>
  </si>
  <si>
    <t xml:space="preserve">подготовка к праздникам </t>
  </si>
  <si>
    <t>ежемесячные работы по ежедневной уборке</t>
  </si>
  <si>
    <t>уборка стихийно образовавнных скоплений мусора</t>
  </si>
  <si>
    <t>очистка водоотводного канала</t>
  </si>
  <si>
    <t xml:space="preserve">противопожарная опашка </t>
  </si>
  <si>
    <t>противопожарный окос</t>
  </si>
  <si>
    <t>установка дорожных знаков</t>
  </si>
  <si>
    <t>6. Затраты на расходные материалы</t>
  </si>
  <si>
    <t>7. Ремонт прицепного оборудования</t>
  </si>
  <si>
    <t>вилы</t>
  </si>
  <si>
    <t>грабли</t>
  </si>
  <si>
    <t>лопаты снеговые</t>
  </si>
  <si>
    <t>кусторез</t>
  </si>
  <si>
    <t>песок</t>
  </si>
  <si>
    <t>знак</t>
  </si>
  <si>
    <t>цемент (мешок 50 кг)</t>
  </si>
  <si>
    <t>щебень</t>
  </si>
  <si>
    <t>спиливание деревьев</t>
  </si>
  <si>
    <t>Соль</t>
  </si>
  <si>
    <t>ЗИЛ 130</t>
  </si>
  <si>
    <t>Обработка дорог противогололёдными материалами (ноябрь, декабрь)(посыпка песко соляной смесью).Посыпка 2 раза*304440 м2=608880 м2 . Улицы : 30 лет победы, 40 лет победы, Кутузова, титова, Орджоникидзе, Лермонтова, Горького, Достоевского, Гоголя, пер.Дзержинского, пер.Котова, Дзержинского, Совхозная, Садовая, Балашовская, Щорса, Мичурина, Пионерская, Некрасова, Советская, пр.Пионеров, Крупской, Р.Зорге, Карла Маркса, Телеграфная, Северная, Красная, 8 марта, Куйбышева, Зеленая, Школьная, Комсомольская, Терешковой, Шевченко, Гагарина, Коммунистическая, Энгельса, Луговая, Тельмана, Лебяжинская, Малышева, Спортивная, Валы, Тоннельная, 1 мая, 1 микрорайон, Авиационная, Балашовский 1 пер., Балашовский 2 пер., пер.Валы, Внуково, пер.Деповской, Жданова, мал.Зеленая, пер.К.Маркса, Калинина, Камышинская, Кирова, пер.Кирова, Кооперативная, пер.Кооперативной, Королева, Ленина, Леонова, М.Джалиля, Матросова, Некрасова 1 пер., Некрасова 2пер., Новая, Октябрьская, Парковая, Пушкина, Речная, пер.Садовый, Саратовская, Севастьянова, Совхозный 1 пер., Совхозный 2 пер., Совхозный 3 пер., Строителей, Суворова, пер.Титова, пер.Тоннельный, Тургенева, Феоктистова, Фрунзе, Фрунзе 1 пер., Фрунзе 2 пер., пер.Центральный, Чапаева, Чернышевского, пер.Шевченко, пер.Школьный.</t>
  </si>
  <si>
    <r>
      <t xml:space="preserve">3.   </t>
    </r>
    <r>
      <rPr>
        <b/>
        <u val="single"/>
        <sz val="10"/>
        <rFont val="Arial"/>
        <family val="2"/>
      </rPr>
      <t>Расход ГСМ.</t>
    </r>
  </si>
  <si>
    <t>МТЗ-80(погрузчик)</t>
  </si>
  <si>
    <t>шт</t>
  </si>
  <si>
    <t>Труба  57*3,0</t>
  </si>
  <si>
    <t>Катальпа "Прекрасная"</t>
  </si>
  <si>
    <t>Можжевельник</t>
  </si>
  <si>
    <t xml:space="preserve"> </t>
  </si>
  <si>
    <t>детские площадки содержание 3 шт.</t>
  </si>
  <si>
    <t>изготовление песко-соляной смеси</t>
  </si>
  <si>
    <t>уборка кладбища, подвозка песка</t>
  </si>
  <si>
    <t>рабочий уборщик</t>
  </si>
  <si>
    <t>скобы, зажимы</t>
  </si>
  <si>
    <r>
      <t xml:space="preserve">3.   </t>
    </r>
    <r>
      <rPr>
        <b/>
        <u val="single"/>
        <sz val="9"/>
        <rFont val="Arial"/>
        <family val="2"/>
      </rPr>
      <t>Расход ГСМ.</t>
    </r>
  </si>
  <si>
    <t>Ежедневная уборка и содержание внешнего благоустройства г.п.Петров Вал: ул. 30 лет Победы-39787 м2, пр. Пионеров-23790 м2, Ленина-80602 м2, 1 мая-14400 м2, Гагарина-12000 м2, Кооперативная-3376 м2, Телеграфная-5920 м2, Крупской-12400 м2, Р.Зорге-4200 м2, парка с детской площадкой 2000 м2, сквер у памятного знака в честь воинов, погибших в Афганистане и Чечне-840 м2, территория возле братской могилы советских войнов, погибших в период Сталинград. битвы-3102 м2, скамейки (28 шт.), урны (35 шт.), автобусные остановки (3 шт.) (ручным, механизированным способом), въезд в городское поселение 40000 м2 с апреля по октябрь - 1 раз в месяц, вывоз и переработка листвы, веток, ботвы - 120 м3 с улиц г.п. Петров Вала</t>
  </si>
  <si>
    <t>Уборка стихийно образованных скоплений мусора на территории г.п.Петров Вал, согласно заявке администрации ( общий объем 154 м3)</t>
  </si>
  <si>
    <t>пожарный насос</t>
  </si>
  <si>
    <t>руб/час</t>
  </si>
  <si>
    <t>7.покупка насоса</t>
  </si>
  <si>
    <t>Работы по очистке и содержанию , водоотводного канала от талых и дождевых вод по ул. Ленина 120 п/м (с марта по ноябрь) а так же на пересечении ул.Шевченко, Терешковой, Камышинской, Суворова, Комсомольской , Валы, Школьная 400 п/м., периодичность 2 раза в месяц</t>
  </si>
  <si>
    <t>материалы</t>
  </si>
  <si>
    <t>з/пл.адм.</t>
  </si>
  <si>
    <t>комм.услуги</t>
  </si>
  <si>
    <t>услуги по сод. Имущества</t>
  </si>
  <si>
    <t>пр.работы и услуги</t>
  </si>
  <si>
    <t>общехоз.расходы</t>
  </si>
  <si>
    <t xml:space="preserve"> (щетка) к МТЗ-82.1</t>
  </si>
  <si>
    <t xml:space="preserve"> (нож) к МТЗ-82.1</t>
  </si>
  <si>
    <t xml:space="preserve"> (прицеп) к МТЗ-82.1</t>
  </si>
  <si>
    <t xml:space="preserve">(прицеп) к МТЗ-82.1 </t>
  </si>
  <si>
    <t xml:space="preserve">(щетка) к МТЗ-82.1 </t>
  </si>
  <si>
    <t>зимнее содержание дорог(январь,февраль)</t>
  </si>
  <si>
    <t xml:space="preserve">обработка дорог противогололедными мат-лами (январь,февраль) </t>
  </si>
  <si>
    <t>зимнее содержание дорог (ноябрь, декабрь)</t>
  </si>
  <si>
    <t>обработка дорог противогололедными мат-лами (ноябрь, декабрь)</t>
  </si>
  <si>
    <t>5.Аренда техники</t>
  </si>
  <si>
    <t xml:space="preserve">МТЗ-1226 </t>
  </si>
  <si>
    <t>.Аренда техники</t>
  </si>
  <si>
    <t>лента ф-207</t>
  </si>
  <si>
    <t>руб/м</t>
  </si>
  <si>
    <t>руб/кг</t>
  </si>
  <si>
    <t>6. Ремонт техники</t>
  </si>
  <si>
    <t>5.Аренда автовышки</t>
  </si>
  <si>
    <t>6.Затраты на расходные материалы</t>
  </si>
  <si>
    <t>Краска белая</t>
  </si>
  <si>
    <t>растворитель</t>
  </si>
  <si>
    <t>руб/л</t>
  </si>
  <si>
    <t>6. Общехозяйственные расходы.</t>
  </si>
  <si>
    <t>грунт</t>
  </si>
  <si>
    <t>выращивание рассады</t>
  </si>
  <si>
    <t>Зимнее содержание дорог (ноябрь,декабрь). Работы по очистке дорог общей площадью 304440 м2 , протяженностью 67624 м. от снега (не более 20 см. осадков в сутки). Улицы : 30 лет победы, 40 лет победы, Кутузова, титова, Орджоникидзе, Лермонтова, Горького, Достоевского, Гоголя, пер.Дзержинского, пер.Котова, Дзержинского, Совхозная, Садовая, Балашовская, Щорса, Мичурина, Пионерская, Некрасова, Советская, пр.Пионеров, Крупской, Р.Зорге, Карла Маркса, Телеграфная, Северная, Красная, 8 марта, Куйбышева, Зеленая, Школьная, Комсомольская, Терешковой, Шевченко, Гагарина, Коммунистическая, Энгельса, Луговая, Тельмана, Лебяженская, Малышева, Спортивная, Валы, Тоннельная, 1 мая, 1 микрорайон, Авиационная, Балашовский 1 пер., Балашовский 2 пер., пер.Валы, Внуково, пер.Деповской, Жданова, мал.Зеленая, пер.К.Маркса, Калинина, Камышинская, Кирова, пер.Кирова, Кооперативная, пер.Кооперативный, Королева, Ленина, Леонова, М.Джалиля, Матросова, Некрасова 1 пер., Некрасова 2пер., Новая, Октябрьская, Парковая, Пушкина, Речная, пер.Садовый, Саратовская, Севастьянова, Совхозный 1 пер., Совхозный 2 пер., Совхозный 3 пер., Строителей, Суворова, пер.Титова, пер.Тоннельный, Тургенева, Феоктистова, Фрунзе, Фрунзе 1 пер., Фрунзе 2 пер., пер.Центральный, Чапаева, Чернышевского, пер.Шевченко, пер.Школьный.Очистка 2 раза *304440 м2=608880 м2.</t>
  </si>
  <si>
    <t>тракторист экскаватора</t>
  </si>
  <si>
    <t>Тракт-экскаватора.</t>
  </si>
  <si>
    <t>водитель спец</t>
  </si>
  <si>
    <t>тракторист экскаватор</t>
  </si>
  <si>
    <t>100*72*47</t>
  </si>
  <si>
    <t>Выращивание и пикировка цветочной рассады (март,апрель) 1000 шт.</t>
  </si>
  <si>
    <t>Экономист_____________________</t>
  </si>
  <si>
    <t>машинист бульдозера</t>
  </si>
  <si>
    <t>МТЗ-82.1</t>
  </si>
  <si>
    <t>рабочий-уборщ</t>
  </si>
  <si>
    <t>руб/коп</t>
  </si>
  <si>
    <t>ЗИЛ ММЗ</t>
  </si>
  <si>
    <t>Клен канадский</t>
  </si>
  <si>
    <t>Береза повислая</t>
  </si>
  <si>
    <t>руб/шт.</t>
  </si>
  <si>
    <t>600р/кг</t>
  </si>
  <si>
    <t xml:space="preserve">                                      </t>
  </si>
  <si>
    <t>шланг поливочный</t>
  </si>
  <si>
    <t>ГАЗ САЗ</t>
  </si>
  <si>
    <t xml:space="preserve">                                                                                                                  </t>
  </si>
  <si>
    <t>7.Покупка</t>
  </si>
  <si>
    <t>цепь на бензопилу</t>
  </si>
  <si>
    <t>метров</t>
  </si>
  <si>
    <t>Подготовка территории г.п.Петров Вал к проведению праздничных мероприятий и уборка после проведения праздничных мероприятий (1Мая, 9 Мая, День города, Новый год). Установка и разборка новогодней елки.Сбор и вывоз смета после очистки улиц.</t>
  </si>
  <si>
    <t>труба проф.40*30(для изгот.карка</t>
  </si>
  <si>
    <t xml:space="preserve">    сов баннера  по пр.Пионеров</t>
  </si>
  <si>
    <t xml:space="preserve">     </t>
  </si>
  <si>
    <t>щипачки</t>
  </si>
  <si>
    <t>руб/шт</t>
  </si>
  <si>
    <t>рабочий убор</t>
  </si>
  <si>
    <t>Приготовление песко-соленой смеси 420 т. для сезонных работ</t>
  </si>
  <si>
    <t>Работы по уборке территории городского кладбища от мусора, сухих веток 150 м3 (2 раза в год). Подвозка песка в весеннее время</t>
  </si>
  <si>
    <t>0.0303</t>
  </si>
  <si>
    <t>Дубровина А.А.</t>
  </si>
  <si>
    <t>ЗИЛ  ММЗ</t>
  </si>
  <si>
    <t>Обработка дорог противогололёдными материалами (январь, февраль,март)(посыпка песко соляной смесью).Посыпка 2 раза*304440 м2=608880 м2 . Улицы : 30 лет победы, 40 лет победы, Кутузова, титова, Орджоникидзе, Лермонтова, Гоголя, пер.Дзержинского, , Дзержинского, Совхозная, Садовая, Щорса, Мичурина, Пионерская, Некрасова, Советская, пр.Пионеров, Крупской, Р.Зорге, Карла Маркса, Телеграфная, Северная, Красная, 8 марта, Куйбышева, Зеленая, Школьная, Комсомольская, Терешковой, Шевченко, Гагарина, Коммунистическая, Энгельса, Луговая, Тельмана, Лебяженская, Малышева, Спортивная, Валы, Тоннельная, 1 мая, 1 микрорайон, Авиационная, Балашовский 1 пер., Балашовский 2 пер., пер.Валы, Внуково, пер.Деповской, Жданова, мал.Зеленая, пер.К.Маркса, Калинина, Камышинская, Кирова, пер.Кирова, Кооперативная, пер.Кооперативный, Королева, Ленина, Леонова, М.Джалиля, Матросова, Некрасова 1 пер., Некрасова 2пер., Новая, Октябрьская, Парковая, Пушкина, Речная, пер.Садовый, Саратовская, Севастьянова, Совхозный 1 пер., Совхозный 2 пер., Совхозный 3 пер., Строителей, Суворова, пер.Титова, пер.Тоннельный, Тургенева, Феоктистова, Фрунзе, Фрунзе 1 пер., Фрунзе 2 пер., пер.Центральный, Чапаева, Чернышевского, пер.Шевченко, пер.Школьный.</t>
  </si>
  <si>
    <t xml:space="preserve">Зимнее содержание дорог (январь, февраль,март). Работы по очистке дорог общей площадью 304440 м2, протяжённостью 67624 м. от снега (не более 20 см. осадков в сутки). Улицы: 30 лет Победы, 40 лет Победы, Кутузова, Титова, Орджоникидзе, Лермонтова, Горького, Достоевского, Гоголя, пер.:Дзержинского, Котова, ул.: Дзержинского, Совхозная, Садовая, Балашовская, Щорса, Мичурина, Пионерская, Некрасова, Советская, Крупской, К.Маркса, Телеграфная, Северная, Красная, 8 Марта, Куйбышева, Зелёная, Школьная, Комсомольская, Терешковой, Шевченко, Гагарина, Коммунистическая, Энгельса, Луговая,Тельмана, Лебяжинская, Малышева, Спортивная, Валы, Тоннельная, 1 мая, 1 МКР.,Авиационная,пр. Пионеров, 1 пер.Балашовский, 2 пер. Балашовский, пер.:Валы, Внукова, Деповской, К.Маркса, Кирова, Кооперативный, Титова, Тоннельный, Центральный, Шевченко, Школьный, Садовый, ул.: Жданова, М.Зелёная, Калинина, Камышинская, Кирова, Кооперативная, Королёва, Ленина, Леонова, М.Джалиля, Матросова, Некрасова, Октябрьская, Парковая, Пушкина, Речная, Саратовская, Севастьянова, Строителей, Суворова, Тургенева, Феоктистова, Фрунзе, Чапаева, Чернышевского,1 пер.Некрасова, 2 пер.Некрасова, 1 пер.Совхозный, 2 пер.Совхозный, 3 пер.Совхозный, 1 пер.Фрунзе, 2 пер.Фрунзе. Очистка 2 раза*304440 м2=608880 м2. </t>
  </si>
  <si>
    <t xml:space="preserve">                                                                                                                                                                                                                                             </t>
  </si>
  <si>
    <t>0.0302</t>
  </si>
  <si>
    <t>вывоз веток,травы,листвы в весенне-осенний период</t>
  </si>
  <si>
    <t>очистка от песка дорог и тротуаров</t>
  </si>
  <si>
    <t>еженедельная уборка крупногабаритных отходов</t>
  </si>
  <si>
    <t>Работы по обустройству 24-ти пешеходных переходов по г.п. Петров Вал По улицам: 30 лет Победы (ДК) -(1 шт.),  Крупской (СОШ №56:)-(1шт.),  Школьная -(1 шт.), Р.Зорге (СОШ №7)- (2шт.), ул.Р.Зорге-30лет Победы  -(4шт),  пр-т Пионеров-ул.Ленина -(2 шт.),  Телеграфная (СОШ №31)- (2шт.),  ул.Кооперативная-ул.Ленина -(1шт.), ул.Кооперативная (полиция) -(1шт.),  пр.Пионеров- (9шт).</t>
  </si>
  <si>
    <t>краска серая</t>
  </si>
  <si>
    <t>координатные таблички</t>
  </si>
  <si>
    <t>на пожарные гидранты</t>
  </si>
  <si>
    <t>размером 1мх1м</t>
  </si>
  <si>
    <t>руб./шт</t>
  </si>
  <si>
    <t>метизы</t>
  </si>
  <si>
    <t>2-х разовая противопожарная опашка по периметру г.п.Петров Вал общей площадью 71000 м2 х 2</t>
  </si>
  <si>
    <t>3.   Расход ГСМ.</t>
  </si>
  <si>
    <t>Противопожарный окос камыша   и уборка камыша на территории г.п. Петров Вал ул. Шевченко - 2000м2, ул. Некрасова 49000м2, (общая S=51000 м2) - 1раз.</t>
  </si>
  <si>
    <t>Работы по очистке от песка дорог и тротуаров (апрель,июль) г.п.Петров Вал: ул.30 лет Победы-13469 м2, пр.Пионеров-12763 м2 - два раза за год</t>
  </si>
  <si>
    <t>Установка и снятие лежачих полицейских - 2  шт.</t>
  </si>
  <si>
    <t>Лежачие полицеские</t>
  </si>
  <si>
    <t>руб./компл</t>
  </si>
  <si>
    <t>комплекта</t>
  </si>
  <si>
    <t>Болты крепления</t>
  </si>
  <si>
    <t>установка и снятие лежачих полицейских</t>
  </si>
  <si>
    <t xml:space="preserve">Скос травы бензокосами - 103365м2, сбор и вывоз окошенной травы автотранспортом - 45 м3, (у памятника "Никто не забыт-ничто не забыто" 2000м2,  ул. Ленина , по обеим сторонам проезжей части - 5575 м2, ул. 30 лет Победы - 4300 м2, ул. Гагарина д.№1-16 - 2800 м2,  сквер у памятного знака в честь воинов, погибших в Авгвнистане и Чечне - 530 м2, ул. Р.Зорге - 1360 м2, ул. Крупской д.№1-21 - 400 м2, вокруг детской  площадки (парк) - 2200 м2,ул.Телеграфная - 9000м2, пр. Пионеров - 4200м2-  окос противопожарной полосы 71000м2) - 1 раз  в год.; - </t>
  </si>
  <si>
    <t>Подготовка клумб, высадка цветов в клумбы (1535м2) : по пр.Пионеров и ул. 30 лет Победы : возле здания администрации (165 м2), центральная клумба (пересечение: пр-т Пионеров - ул.30 лет победы) (240 м2),  возле братской могилы советских воинов, погибших в период Сталинград. битвы (600 м2),детская площадка (парк) (200м2),сквер у памятного знака в честь воинов,погибших в Афганистане и Чечне(330м2), подвозка грунта, посадка новых саженцев (апрель, май).</t>
  </si>
  <si>
    <t>Еженедельная уборка крупнобаритных отходов вокруг контейнерных площадок 1200м3</t>
  </si>
  <si>
    <t xml:space="preserve">обустройство 24-ти пешеходных переходов </t>
  </si>
  <si>
    <t>Приложение № 2</t>
  </si>
  <si>
    <t>к Постановлению Администрации городского</t>
  </si>
  <si>
    <t>поселения Петров Вал от 25 декабря  2015 г.</t>
  </si>
  <si>
    <t>№  179-П</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</si>
</sst>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00&quot;р.&quot;"/>
    <numFmt numFmtId="166" formatCode="0.000"/>
    <numFmt numFmtId="167" formatCode="#,##0.00_ ;\-#,##0.00\ "/>
    <numFmt numFmtId="168" formatCode="_-* #,##0.000_р_._-;\-* #,##0.000_р_._-;_-* &quot;-&quot;??_р_._-;_-@_-"/>
    <numFmt numFmtId="169" formatCode="_-* #,##0.0000_р_._-;\-* #,##0.0000_р_._-;_-* &quot;-&quot;??_р_._-;_-@_-"/>
    <numFmt numFmtId="170" formatCode="0.0000"/>
    <numFmt numFmtId="171" formatCode="#,##0.0_ ;\-#,##0.0\ "/>
  </numFmts>
  <fonts count="65">
    <font>
      <sz val="11"/>
      <color indexed="8"/>
      <name val="Calibri"/>
      <family val="2"/>
    </font>
    <font>
      <b/>
      <sz val="7"/>
      <name val="Arial"/>
      <family val="2"/>
    </font>
    <font>
      <sz val="8"/>
      <name val="Arial Cyr"/>
      <family val="0"/>
    </font>
    <font>
      <sz val="7"/>
      <name val="Arial"/>
      <family val="2"/>
    </font>
    <font>
      <sz val="8"/>
      <name val="Arial"/>
      <family val="2"/>
    </font>
    <font>
      <b/>
      <sz val="9"/>
      <name val="Arial"/>
      <family val="2"/>
    </font>
    <font>
      <sz val="9"/>
      <name val="Arial Cyr"/>
      <family val="0"/>
    </font>
    <font>
      <sz val="9"/>
      <name val="Arial"/>
      <family val="2"/>
    </font>
    <font>
      <b/>
      <sz val="16"/>
      <name val="Arial"/>
      <family val="2"/>
    </font>
    <font>
      <b/>
      <sz val="14"/>
      <name val="Arial"/>
      <family val="2"/>
    </font>
    <font>
      <b/>
      <sz val="12"/>
      <name val="Arial"/>
      <family val="2"/>
    </font>
    <font>
      <sz val="18"/>
      <name val="Arial Cyr"/>
      <family val="0"/>
    </font>
    <font>
      <b/>
      <sz val="8"/>
      <name val="Arial"/>
      <family val="2"/>
    </font>
    <font>
      <b/>
      <sz val="10"/>
      <name val="Arial"/>
      <family val="2"/>
    </font>
    <font>
      <b/>
      <sz val="10"/>
      <name val="Arial Cyr"/>
      <family val="0"/>
    </font>
    <font>
      <b/>
      <i/>
      <sz val="10"/>
      <name val="Arial"/>
      <family val="2"/>
    </font>
    <font>
      <u val="single"/>
      <sz val="10"/>
      <name val="Arial"/>
      <family val="2"/>
    </font>
    <font>
      <b/>
      <sz val="9"/>
      <color indexed="8"/>
      <name val="Calibri"/>
      <family val="2"/>
    </font>
    <font>
      <sz val="9"/>
      <color indexed="8"/>
      <name val="Calibri"/>
      <family val="2"/>
    </font>
    <font>
      <b/>
      <i/>
      <sz val="11"/>
      <name val="Arial"/>
      <family val="2"/>
    </font>
    <font>
      <sz val="11"/>
      <name val="Arial"/>
      <family val="2"/>
    </font>
    <font>
      <b/>
      <sz val="11"/>
      <name val="Arial"/>
      <family val="2"/>
    </font>
    <font>
      <b/>
      <u val="single"/>
      <sz val="11"/>
      <name val="Arial"/>
      <family val="2"/>
    </font>
    <font>
      <b/>
      <i/>
      <u val="single"/>
      <sz val="11"/>
      <name val="Arial"/>
      <family val="2"/>
    </font>
    <font>
      <i/>
      <sz val="11"/>
      <name val="Arial"/>
      <family val="2"/>
    </font>
    <font>
      <sz val="10"/>
      <name val="Arial"/>
      <family val="2"/>
    </font>
    <font>
      <b/>
      <u val="single"/>
      <sz val="10"/>
      <name val="Arial"/>
      <family val="2"/>
    </font>
    <font>
      <i/>
      <sz val="10"/>
      <name val="Arial"/>
      <family val="2"/>
    </font>
    <font>
      <sz val="11"/>
      <color indexed="8"/>
      <name val="Arial"/>
      <family val="2"/>
    </font>
    <font>
      <b/>
      <sz val="11"/>
      <color indexed="8"/>
      <name val="Arial"/>
      <family val="2"/>
    </font>
    <font>
      <b/>
      <u val="single"/>
      <sz val="11"/>
      <color indexed="8"/>
      <name val="Arial"/>
      <family val="2"/>
    </font>
    <font>
      <b/>
      <u val="single"/>
      <sz val="11"/>
      <color indexed="8"/>
      <name val="Times New Roman"/>
      <family val="1"/>
    </font>
    <font>
      <b/>
      <sz val="11"/>
      <color indexed="8"/>
      <name val="Times New Roman"/>
      <family val="1"/>
    </font>
    <font>
      <sz val="11"/>
      <color indexed="8"/>
      <name val="Times New Roman"/>
      <family val="1"/>
    </font>
    <font>
      <sz val="10"/>
      <color indexed="8"/>
      <name val="Calibri"/>
      <family val="2"/>
    </font>
    <font>
      <b/>
      <i/>
      <u val="single"/>
      <sz val="10"/>
      <name val="Arial"/>
      <family val="2"/>
    </font>
    <font>
      <sz val="10"/>
      <color indexed="8"/>
      <name val="Arial"/>
      <family val="2"/>
    </font>
    <font>
      <b/>
      <sz val="10"/>
      <color indexed="8"/>
      <name val="Arial"/>
      <family val="2"/>
    </font>
    <font>
      <b/>
      <u val="single"/>
      <sz val="10"/>
      <color indexed="8"/>
      <name val="Arial"/>
      <family val="2"/>
    </font>
    <font>
      <b/>
      <i/>
      <sz val="9"/>
      <name val="Arial"/>
      <family val="2"/>
    </font>
    <font>
      <b/>
      <u val="single"/>
      <sz val="9"/>
      <name val="Arial"/>
      <family val="2"/>
    </font>
    <font>
      <b/>
      <i/>
      <u val="single"/>
      <sz val="9"/>
      <name val="Arial"/>
      <family val="2"/>
    </font>
    <font>
      <sz val="9"/>
      <color indexed="8"/>
      <name val="Arial"/>
      <family val="2"/>
    </font>
    <font>
      <b/>
      <sz val="9"/>
      <color indexed="8"/>
      <name val="Arial"/>
      <family val="2"/>
    </font>
    <font>
      <b/>
      <u val="single"/>
      <sz val="9"/>
      <color indexed="8"/>
      <name val="Arial"/>
      <family val="2"/>
    </font>
    <font>
      <i/>
      <sz val="9"/>
      <name val="Arial"/>
      <family val="2"/>
    </font>
    <font>
      <b/>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14"/>
      <color indexed="8"/>
      <name val="Calibri"/>
      <family val="2"/>
    </font>
    <font>
      <u val="single"/>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right/>
      <top style="thin"/>
      <bottom style="thin"/>
    </border>
    <border>
      <left style="thin"/>
      <right/>
      <top style="thin"/>
      <bottom style="thin"/>
    </border>
    <border>
      <left/>
      <right style="thin"/>
      <top style="thin"/>
      <bottom style="thin"/>
    </border>
    <border>
      <left style="thin"/>
      <right style="thin"/>
      <top style="thin"/>
      <bottom style="thin"/>
    </border>
    <border>
      <left/>
      <right style="thin"/>
      <top/>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49" fillId="7" borderId="1" applyNumberFormat="0" applyAlignment="0" applyProtection="0"/>
    <xf numFmtId="0" fontId="50" fillId="20" borderId="2" applyNumberFormat="0" applyAlignment="0" applyProtection="0"/>
    <xf numFmtId="0" fontId="51"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46" fillId="0" borderId="6" applyNumberFormat="0" applyFill="0" applyAlignment="0" applyProtection="0"/>
    <xf numFmtId="0" fontId="55" fillId="21" borderId="7" applyNumberFormat="0" applyAlignment="0" applyProtection="0"/>
    <xf numFmtId="0" fontId="56" fillId="0" borderId="0" applyNumberFormat="0" applyFill="0" applyBorder="0" applyAlignment="0" applyProtection="0"/>
    <xf numFmtId="0" fontId="57" fillId="22" borderId="0" applyNumberFormat="0" applyBorder="0" applyAlignment="0" applyProtection="0"/>
    <xf numFmtId="0" fontId="58" fillId="3" borderId="0" applyNumberFormat="0" applyBorder="0" applyAlignment="0" applyProtection="0"/>
    <xf numFmtId="0" fontId="5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4" borderId="0" applyNumberFormat="0" applyBorder="0" applyAlignment="0" applyProtection="0"/>
  </cellStyleXfs>
  <cellXfs count="356">
    <xf numFmtId="0" fontId="0" fillId="0" borderId="0" xfId="0" applyAlignment="1">
      <alignment/>
    </xf>
    <xf numFmtId="0" fontId="0" fillId="0" borderId="0" xfId="0" applyAlignment="1">
      <alignment horizontal="center"/>
    </xf>
    <xf numFmtId="0" fontId="2" fillId="0" borderId="0" xfId="0" applyFont="1" applyAlignment="1">
      <alignment horizontal="left"/>
    </xf>
    <xf numFmtId="0" fontId="3" fillId="0" borderId="0" xfId="0" applyFont="1" applyAlignment="1">
      <alignment horizontal="right"/>
    </xf>
    <xf numFmtId="0" fontId="5" fillId="0" borderId="10" xfId="0" applyFont="1" applyBorder="1" applyAlignment="1">
      <alignment/>
    </xf>
    <xf numFmtId="0" fontId="6" fillId="0" borderId="10" xfId="0" applyFont="1" applyBorder="1" applyAlignment="1">
      <alignment/>
    </xf>
    <xf numFmtId="0" fontId="6" fillId="0" borderId="0" xfId="0" applyFont="1" applyAlignment="1">
      <alignment/>
    </xf>
    <xf numFmtId="0" fontId="3" fillId="0" borderId="0" xfId="0" applyFont="1" applyAlignment="1">
      <alignment/>
    </xf>
    <xf numFmtId="0" fontId="0" fillId="0" borderId="0" xfId="0" applyBorder="1" applyAlignment="1">
      <alignment horizontal="center" wrapText="1"/>
    </xf>
    <xf numFmtId="0" fontId="0" fillId="0" borderId="0" xfId="0" applyBorder="1" applyAlignment="1">
      <alignment wrapText="1"/>
    </xf>
    <xf numFmtId="0" fontId="8" fillId="0" borderId="0" xfId="0" applyFont="1" applyAlignment="1">
      <alignment/>
    </xf>
    <xf numFmtId="0" fontId="9" fillId="0" borderId="0" xfId="0" applyFont="1" applyAlignment="1">
      <alignment/>
    </xf>
    <xf numFmtId="0" fontId="5" fillId="0" borderId="11" xfId="0" applyFont="1" applyBorder="1" applyAlignment="1">
      <alignment horizontal="center"/>
    </xf>
    <xf numFmtId="0" fontId="5" fillId="0" borderId="0" xfId="0" applyFont="1" applyAlignment="1">
      <alignment/>
    </xf>
    <xf numFmtId="0" fontId="9" fillId="0" borderId="0" xfId="0" applyFont="1" applyAlignment="1">
      <alignment/>
    </xf>
    <xf numFmtId="0" fontId="5" fillId="0" borderId="12" xfId="0" applyFont="1" applyBorder="1" applyAlignment="1">
      <alignment horizontal="center"/>
    </xf>
    <xf numFmtId="0" fontId="5" fillId="0" borderId="13" xfId="0" applyFont="1" applyBorder="1" applyAlignment="1">
      <alignment horizontal="center"/>
    </xf>
    <xf numFmtId="0" fontId="10" fillId="0" borderId="0" xfId="0" applyFont="1" applyAlignment="1">
      <alignment/>
    </xf>
    <xf numFmtId="0" fontId="7" fillId="0" borderId="0" xfId="0" applyFont="1" applyAlignment="1">
      <alignment/>
    </xf>
    <xf numFmtId="0" fontId="11" fillId="0" borderId="0" xfId="0" applyFont="1" applyAlignment="1">
      <alignment/>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0" borderId="14" xfId="0" applyFont="1" applyBorder="1" applyAlignment="1">
      <alignment horizontal="center" vertical="center" wrapText="1"/>
    </xf>
    <xf numFmtId="0" fontId="12" fillId="0" borderId="14" xfId="0" applyFont="1" applyBorder="1" applyAlignment="1">
      <alignment/>
    </xf>
    <xf numFmtId="0" fontId="0" fillId="0" borderId="14" xfId="0" applyBorder="1" applyAlignment="1">
      <alignment/>
    </xf>
    <xf numFmtId="0" fontId="0" fillId="0" borderId="14" xfId="0" applyFill="1" applyBorder="1" applyAlignment="1">
      <alignment/>
    </xf>
    <xf numFmtId="1" fontId="0" fillId="0" borderId="14" xfId="0" applyNumberFormat="1" applyFill="1" applyBorder="1" applyAlignment="1">
      <alignment/>
    </xf>
    <xf numFmtId="2" fontId="0" fillId="0" borderId="14" xfId="0" applyNumberFormat="1" applyFill="1" applyBorder="1" applyAlignment="1">
      <alignment/>
    </xf>
    <xf numFmtId="0" fontId="0" fillId="0" borderId="14" xfId="0" applyFill="1" applyBorder="1" applyAlignment="1">
      <alignment horizontal="center"/>
    </xf>
    <xf numFmtId="9" fontId="0" fillId="0" borderId="14" xfId="0" applyNumberFormat="1" applyFill="1" applyBorder="1" applyAlignment="1">
      <alignment horizontal="center"/>
    </xf>
    <xf numFmtId="164" fontId="0" fillId="0" borderId="14" xfId="0" applyNumberFormat="1" applyFill="1" applyBorder="1" applyAlignment="1">
      <alignment/>
    </xf>
    <xf numFmtId="9" fontId="0" fillId="0" borderId="14" xfId="0" applyNumberFormat="1" applyBorder="1" applyAlignment="1">
      <alignment horizontal="center"/>
    </xf>
    <xf numFmtId="0" fontId="13" fillId="0" borderId="14" xfId="0" applyFont="1" applyBorder="1" applyAlignment="1">
      <alignment/>
    </xf>
    <xf numFmtId="0" fontId="0" fillId="0" borderId="13" xfId="0" applyFill="1" applyBorder="1" applyAlignment="1">
      <alignment/>
    </xf>
    <xf numFmtId="0" fontId="13" fillId="0" borderId="12" xfId="0" applyFont="1" applyBorder="1" applyAlignment="1">
      <alignment/>
    </xf>
    <xf numFmtId="0" fontId="14" fillId="24" borderId="14" xfId="0" applyFont="1" applyFill="1" applyBorder="1" applyAlignment="1">
      <alignment/>
    </xf>
    <xf numFmtId="1" fontId="14" fillId="24" borderId="14" xfId="0" applyNumberFormat="1" applyFont="1" applyFill="1" applyBorder="1" applyAlignment="1">
      <alignment/>
    </xf>
    <xf numFmtId="2" fontId="14" fillId="24" borderId="14" xfId="0" applyNumberFormat="1" applyFont="1" applyFill="1" applyBorder="1" applyAlignment="1">
      <alignment/>
    </xf>
    <xf numFmtId="0" fontId="14" fillId="24" borderId="14" xfId="0" applyFont="1" applyFill="1" applyBorder="1" applyAlignment="1">
      <alignment horizontal="center"/>
    </xf>
    <xf numFmtId="9" fontId="14" fillId="24" borderId="14" xfId="0" applyNumberFormat="1" applyFont="1" applyFill="1" applyBorder="1" applyAlignment="1">
      <alignment horizontal="center"/>
    </xf>
    <xf numFmtId="0" fontId="0" fillId="0" borderId="14" xfId="0" applyFill="1" applyBorder="1" applyAlignment="1">
      <alignment wrapText="1"/>
    </xf>
    <xf numFmtId="9" fontId="0" fillId="0" borderId="14" xfId="0" applyNumberFormat="1" applyFill="1" applyBorder="1" applyAlignment="1">
      <alignment/>
    </xf>
    <xf numFmtId="0" fontId="13" fillId="24" borderId="14" xfId="0" applyFont="1" applyFill="1" applyBorder="1" applyAlignment="1">
      <alignment/>
    </xf>
    <xf numFmtId="2" fontId="0" fillId="24" borderId="14" xfId="0" applyNumberFormat="1" applyFill="1" applyBorder="1" applyAlignment="1">
      <alignment/>
    </xf>
    <xf numFmtId="0" fontId="0" fillId="24" borderId="14" xfId="0" applyFill="1" applyBorder="1" applyAlignment="1">
      <alignment horizontal="center"/>
    </xf>
    <xf numFmtId="0" fontId="0" fillId="24" borderId="14" xfId="0" applyFill="1" applyBorder="1" applyAlignment="1">
      <alignment/>
    </xf>
    <xf numFmtId="2" fontId="13" fillId="24" borderId="14" xfId="0" applyNumberFormat="1" applyFont="1" applyFill="1" applyBorder="1" applyAlignment="1">
      <alignment/>
    </xf>
    <xf numFmtId="1" fontId="15" fillId="25" borderId="14" xfId="0" applyNumberFormat="1" applyFont="1" applyFill="1" applyBorder="1" applyAlignment="1">
      <alignment/>
    </xf>
    <xf numFmtId="2" fontId="0" fillId="25" borderId="14" xfId="0" applyNumberFormat="1" applyFill="1" applyBorder="1" applyAlignment="1">
      <alignment/>
    </xf>
    <xf numFmtId="0" fontId="0" fillId="25" borderId="14" xfId="0" applyFill="1" applyBorder="1" applyAlignment="1">
      <alignment horizontal="center"/>
    </xf>
    <xf numFmtId="0" fontId="0" fillId="25" borderId="14" xfId="0" applyFill="1" applyBorder="1" applyAlignment="1">
      <alignment/>
    </xf>
    <xf numFmtId="2" fontId="13" fillId="25" borderId="14" xfId="0" applyNumberFormat="1" applyFont="1" applyFill="1" applyBorder="1" applyAlignment="1">
      <alignment/>
    </xf>
    <xf numFmtId="2" fontId="15" fillId="25" borderId="14" xfId="0" applyNumberFormat="1" applyFont="1" applyFill="1" applyBorder="1" applyAlignment="1">
      <alignment/>
    </xf>
    <xf numFmtId="0" fontId="0" fillId="0" borderId="14" xfId="0" applyBorder="1" applyAlignment="1">
      <alignment horizontal="center"/>
    </xf>
    <xf numFmtId="1" fontId="0" fillId="0" borderId="14" xfId="0" applyNumberFormat="1" applyBorder="1" applyAlignment="1">
      <alignment/>
    </xf>
    <xf numFmtId="164" fontId="0" fillId="0" borderId="14" xfId="0" applyNumberFormat="1" applyBorder="1" applyAlignment="1">
      <alignment/>
    </xf>
    <xf numFmtId="0" fontId="0" fillId="0" borderId="12" xfId="0" applyBorder="1" applyAlignment="1">
      <alignment/>
    </xf>
    <xf numFmtId="0" fontId="0" fillId="0" borderId="14" xfId="0" applyBorder="1" applyAlignment="1">
      <alignment wrapText="1"/>
    </xf>
    <xf numFmtId="0" fontId="14" fillId="25" borderId="14" xfId="0" applyFont="1" applyFill="1" applyBorder="1" applyAlignment="1">
      <alignment/>
    </xf>
    <xf numFmtId="1" fontId="14" fillId="25" borderId="14" xfId="0" applyNumberFormat="1" applyFont="1" applyFill="1" applyBorder="1" applyAlignment="1">
      <alignment/>
    </xf>
    <xf numFmtId="0" fontId="14" fillId="25" borderId="14" xfId="0" applyFont="1" applyFill="1" applyBorder="1" applyAlignment="1">
      <alignment horizontal="center"/>
    </xf>
    <xf numFmtId="2" fontId="14" fillId="25" borderId="14" xfId="0" applyNumberFormat="1" applyFont="1" applyFill="1" applyBorder="1" applyAlignment="1">
      <alignment/>
    </xf>
    <xf numFmtId="1" fontId="14" fillId="10" borderId="14" xfId="0" applyNumberFormat="1" applyFont="1" applyFill="1" applyBorder="1" applyAlignment="1">
      <alignment/>
    </xf>
    <xf numFmtId="0" fontId="14" fillId="10" borderId="14" xfId="0" applyFont="1" applyFill="1" applyBorder="1" applyAlignment="1">
      <alignment/>
    </xf>
    <xf numFmtId="0" fontId="14" fillId="10" borderId="14" xfId="0" applyFont="1" applyFill="1" applyBorder="1" applyAlignment="1">
      <alignment horizontal="center"/>
    </xf>
    <xf numFmtId="2" fontId="14" fillId="10" borderId="14" xfId="0" applyNumberFormat="1" applyFont="1" applyFill="1" applyBorder="1" applyAlignment="1">
      <alignment/>
    </xf>
    <xf numFmtId="2" fontId="0" fillId="0" borderId="0" xfId="0" applyNumberFormat="1" applyAlignment="1">
      <alignment/>
    </xf>
    <xf numFmtId="0" fontId="16" fillId="0" borderId="0" xfId="0" applyFont="1" applyAlignment="1">
      <alignment horizontal="center"/>
    </xf>
    <xf numFmtId="2" fontId="3" fillId="0" borderId="0" xfId="0" applyNumberFormat="1" applyFont="1" applyAlignment="1">
      <alignment horizontal="center"/>
    </xf>
    <xf numFmtId="0" fontId="3" fillId="0" borderId="0" xfId="0" applyFont="1" applyAlignment="1">
      <alignment horizontal="center"/>
    </xf>
    <xf numFmtId="0" fontId="2" fillId="0" borderId="12" xfId="0" applyFont="1" applyBorder="1" applyAlignment="1">
      <alignment horizontal="center" vertical="center"/>
    </xf>
    <xf numFmtId="14" fontId="9" fillId="0" borderId="12" xfId="0" applyNumberFormat="1" applyFont="1" applyBorder="1" applyAlignment="1">
      <alignment horizontal="center"/>
    </xf>
    <xf numFmtId="0" fontId="1" fillId="0" borderId="0" xfId="0" applyFont="1" applyAlignment="1">
      <alignment horizontal="left"/>
    </xf>
    <xf numFmtId="0" fontId="3" fillId="0" borderId="0" xfId="0" applyFont="1" applyAlignment="1">
      <alignment horizontal="left"/>
    </xf>
    <xf numFmtId="0" fontId="4" fillId="0" borderId="0" xfId="0" applyFont="1" applyBorder="1" applyAlignment="1">
      <alignment/>
    </xf>
    <xf numFmtId="0" fontId="7" fillId="0" borderId="0" xfId="0" applyFont="1" applyBorder="1" applyAlignment="1">
      <alignment/>
    </xf>
    <xf numFmtId="0" fontId="4" fillId="0" borderId="15" xfId="0" applyFont="1" applyBorder="1" applyAlignment="1">
      <alignment/>
    </xf>
    <xf numFmtId="0" fontId="7" fillId="0" borderId="16" xfId="0" applyFont="1" applyBorder="1" applyAlignment="1">
      <alignment/>
    </xf>
    <xf numFmtId="2" fontId="0" fillId="0" borderId="14" xfId="0" applyNumberFormat="1" applyBorder="1" applyAlignment="1">
      <alignment vertical="center" wrapText="1"/>
    </xf>
    <xf numFmtId="2" fontId="0" fillId="0" borderId="14" xfId="0" applyNumberFormat="1" applyBorder="1" applyAlignment="1">
      <alignment wrapText="1"/>
    </xf>
    <xf numFmtId="2" fontId="0" fillId="0" borderId="0" xfId="0" applyNumberFormat="1" applyAlignment="1">
      <alignment wrapText="1"/>
    </xf>
    <xf numFmtId="2" fontId="17" fillId="0" borderId="14" xfId="0" applyNumberFormat="1" applyFont="1" applyBorder="1" applyAlignment="1">
      <alignment horizontal="center" vertical="center" wrapText="1"/>
    </xf>
    <xf numFmtId="2" fontId="17" fillId="0" borderId="14" xfId="0" applyNumberFormat="1" applyFont="1" applyBorder="1" applyAlignment="1">
      <alignment wrapText="1"/>
    </xf>
    <xf numFmtId="2" fontId="18" fillId="0" borderId="14" xfId="0" applyNumberFormat="1" applyFont="1" applyBorder="1" applyAlignment="1">
      <alignment wrapText="1"/>
    </xf>
    <xf numFmtId="2" fontId="18" fillId="0" borderId="0" xfId="0" applyNumberFormat="1" applyFont="1" applyAlignment="1">
      <alignment wrapText="1"/>
    </xf>
    <xf numFmtId="2" fontId="17" fillId="0" borderId="0" xfId="0" applyNumberFormat="1" applyFont="1" applyBorder="1" applyAlignment="1">
      <alignment wrapText="1"/>
    </xf>
    <xf numFmtId="2" fontId="18" fillId="0" borderId="0" xfId="0" applyNumberFormat="1" applyFont="1" applyBorder="1" applyAlignment="1">
      <alignment wrapText="1"/>
    </xf>
    <xf numFmtId="0" fontId="0" fillId="0" borderId="0" xfId="0" applyAlignment="1">
      <alignment horizontal="center" vertical="center"/>
    </xf>
    <xf numFmtId="0" fontId="20" fillId="0" borderId="0" xfId="0" applyFont="1" applyAlignment="1">
      <alignment/>
    </xf>
    <xf numFmtId="0" fontId="20" fillId="0" borderId="0" xfId="0" applyFont="1" applyAlignment="1">
      <alignment horizontal="right"/>
    </xf>
    <xf numFmtId="2" fontId="21" fillId="0" borderId="0" xfId="0" applyNumberFormat="1" applyFont="1" applyAlignment="1">
      <alignment horizontal="right" vertical="center"/>
    </xf>
    <xf numFmtId="0" fontId="20" fillId="0" borderId="0" xfId="0" applyFont="1" applyAlignment="1">
      <alignment/>
    </xf>
    <xf numFmtId="2" fontId="20" fillId="0" borderId="0" xfId="0" applyNumberFormat="1" applyFont="1" applyAlignment="1">
      <alignment horizontal="right" vertical="center"/>
    </xf>
    <xf numFmtId="2" fontId="20" fillId="0" borderId="0" xfId="0" applyNumberFormat="1" applyFont="1" applyAlignment="1">
      <alignment/>
    </xf>
    <xf numFmtId="0" fontId="20" fillId="0" borderId="0" xfId="0" applyFont="1" applyAlignment="1">
      <alignment horizontal="right" vertical="center"/>
    </xf>
    <xf numFmtId="2" fontId="21" fillId="0" borderId="0" xfId="0" applyNumberFormat="1" applyFont="1" applyAlignment="1">
      <alignment horizontal="right"/>
    </xf>
    <xf numFmtId="0" fontId="23" fillId="0" borderId="0" xfId="0" applyFont="1" applyFill="1" applyAlignment="1">
      <alignment/>
    </xf>
    <xf numFmtId="0" fontId="20" fillId="0" borderId="0" xfId="0" applyFont="1" applyFill="1" applyAlignment="1">
      <alignment/>
    </xf>
    <xf numFmtId="2" fontId="21" fillId="0" borderId="0" xfId="0" applyNumberFormat="1" applyFont="1" applyFill="1" applyAlignment="1">
      <alignment horizontal="right"/>
    </xf>
    <xf numFmtId="0" fontId="21" fillId="0" borderId="0" xfId="0" applyFont="1" applyAlignment="1">
      <alignment horizontal="right" vertical="center"/>
    </xf>
    <xf numFmtId="2" fontId="20" fillId="0" borderId="0" xfId="0" applyNumberFormat="1" applyFont="1" applyAlignment="1">
      <alignment horizontal="right"/>
    </xf>
    <xf numFmtId="4" fontId="21" fillId="0" borderId="0" xfId="0" applyNumberFormat="1" applyFont="1" applyAlignment="1">
      <alignment horizontal="right" vertical="center"/>
    </xf>
    <xf numFmtId="0" fontId="22" fillId="0" borderId="0" xfId="0" applyFont="1" applyFill="1" applyAlignment="1">
      <alignment/>
    </xf>
    <xf numFmtId="2" fontId="20" fillId="0" borderId="0" xfId="0" applyNumberFormat="1" applyFont="1" applyAlignment="1">
      <alignment/>
    </xf>
    <xf numFmtId="0" fontId="21" fillId="0" borderId="0" xfId="0" applyFont="1" applyFill="1" applyAlignment="1">
      <alignment horizontal="right"/>
    </xf>
    <xf numFmtId="0" fontId="21" fillId="0" borderId="0" xfId="0" applyFont="1" applyAlignment="1">
      <alignment horizontal="right"/>
    </xf>
    <xf numFmtId="2" fontId="20" fillId="0" borderId="0" xfId="0" applyNumberFormat="1" applyFont="1" applyFill="1" applyAlignment="1">
      <alignment horizontal="right"/>
    </xf>
    <xf numFmtId="2" fontId="20" fillId="0" borderId="0" xfId="0" applyNumberFormat="1" applyFont="1" applyFill="1" applyAlignment="1">
      <alignment/>
    </xf>
    <xf numFmtId="0" fontId="21" fillId="0" borderId="0" xfId="0" applyFont="1" applyFill="1" applyAlignment="1">
      <alignment/>
    </xf>
    <xf numFmtId="2" fontId="21" fillId="0" borderId="0" xfId="0" applyNumberFormat="1" applyFont="1" applyAlignment="1">
      <alignment/>
    </xf>
    <xf numFmtId="10" fontId="20" fillId="0" borderId="0" xfId="0" applyNumberFormat="1" applyFont="1" applyFill="1" applyAlignment="1">
      <alignment/>
    </xf>
    <xf numFmtId="2" fontId="21" fillId="0" borderId="0" xfId="0" applyNumberFormat="1" applyFont="1" applyFill="1" applyAlignment="1">
      <alignment horizontal="center" vertical="center"/>
    </xf>
    <xf numFmtId="0" fontId="19" fillId="0" borderId="0" xfId="0" applyFont="1" applyAlignment="1">
      <alignment/>
    </xf>
    <xf numFmtId="2" fontId="19" fillId="0" borderId="0" xfId="0" applyNumberFormat="1" applyFont="1" applyAlignment="1">
      <alignment horizontal="right" vertical="center"/>
    </xf>
    <xf numFmtId="2" fontId="19" fillId="0" borderId="0" xfId="0" applyNumberFormat="1" applyFont="1" applyFill="1" applyAlignment="1">
      <alignment horizontal="center" vertical="center"/>
    </xf>
    <xf numFmtId="0" fontId="19" fillId="0" borderId="0" xfId="0" applyFont="1" applyFill="1" applyAlignment="1">
      <alignment/>
    </xf>
    <xf numFmtId="0" fontId="20" fillId="0" borderId="0" xfId="0" applyFont="1" applyBorder="1" applyAlignment="1">
      <alignment/>
    </xf>
    <xf numFmtId="0" fontId="20" fillId="0" borderId="0" xfId="0" applyFont="1" applyAlignment="1">
      <alignment horizontal="center" vertical="center"/>
    </xf>
    <xf numFmtId="0" fontId="7" fillId="0" borderId="0" xfId="0" applyFont="1" applyAlignment="1">
      <alignment/>
    </xf>
    <xf numFmtId="0" fontId="25" fillId="0" borderId="0" xfId="0" applyFont="1" applyAlignment="1">
      <alignment/>
    </xf>
    <xf numFmtId="0" fontId="25" fillId="0" borderId="0" xfId="0" applyFont="1" applyAlignment="1">
      <alignment horizontal="right"/>
    </xf>
    <xf numFmtId="2" fontId="13" fillId="0" borderId="0" xfId="0" applyNumberFormat="1" applyFont="1" applyAlignment="1">
      <alignment horizontal="right" vertical="center"/>
    </xf>
    <xf numFmtId="2" fontId="25" fillId="0" borderId="0" xfId="0" applyNumberFormat="1" applyFont="1" applyAlignment="1">
      <alignment horizontal="right" vertical="center"/>
    </xf>
    <xf numFmtId="0" fontId="26" fillId="0" borderId="0" xfId="0" applyFont="1" applyAlignment="1">
      <alignment/>
    </xf>
    <xf numFmtId="0" fontId="25" fillId="0" borderId="0" xfId="0" applyFont="1" applyFill="1" applyAlignment="1">
      <alignment/>
    </xf>
    <xf numFmtId="0" fontId="25" fillId="0" borderId="0" xfId="0" applyFont="1" applyFill="1" applyAlignment="1">
      <alignment horizontal="right"/>
    </xf>
    <xf numFmtId="2" fontId="25" fillId="0" borderId="0" xfId="0" applyNumberFormat="1" applyFont="1" applyAlignment="1">
      <alignment horizontal="right"/>
    </xf>
    <xf numFmtId="0" fontId="25" fillId="0" borderId="0" xfId="0" applyFont="1" applyBorder="1" applyAlignment="1">
      <alignment/>
    </xf>
    <xf numFmtId="2" fontId="25" fillId="0" borderId="0" xfId="0" applyNumberFormat="1" applyFont="1" applyAlignment="1">
      <alignment/>
    </xf>
    <xf numFmtId="0" fontId="13" fillId="0" borderId="0" xfId="0" applyFont="1" applyAlignment="1">
      <alignment horizontal="right"/>
    </xf>
    <xf numFmtId="0" fontId="13" fillId="0" borderId="0" xfId="0" applyFont="1" applyFill="1" applyAlignment="1">
      <alignment horizontal="right"/>
    </xf>
    <xf numFmtId="0" fontId="27" fillId="0" borderId="0" xfId="0" applyFont="1" applyAlignment="1">
      <alignment horizontal="right"/>
    </xf>
    <xf numFmtId="2" fontId="13" fillId="0" borderId="0" xfId="0" applyNumberFormat="1" applyFont="1" applyAlignment="1">
      <alignment/>
    </xf>
    <xf numFmtId="10" fontId="25" fillId="0" borderId="0" xfId="0" applyNumberFormat="1" applyFont="1" applyFill="1" applyAlignment="1">
      <alignment/>
    </xf>
    <xf numFmtId="2" fontId="13" fillId="0" borderId="0" xfId="0" applyNumberFormat="1" applyFont="1" applyFill="1" applyAlignment="1">
      <alignment horizontal="right" vertical="center"/>
    </xf>
    <xf numFmtId="0" fontId="15" fillId="0" borderId="0" xfId="0" applyFont="1" applyAlignment="1">
      <alignment/>
    </xf>
    <xf numFmtId="2" fontId="15" fillId="0" borderId="0" xfId="0" applyNumberFormat="1" applyFont="1" applyAlignment="1">
      <alignment horizontal="right" vertical="center"/>
    </xf>
    <xf numFmtId="0" fontId="15" fillId="0" borderId="0" xfId="0" applyFont="1" applyFill="1" applyAlignment="1">
      <alignment/>
    </xf>
    <xf numFmtId="0" fontId="15" fillId="0" borderId="0" xfId="0" applyFont="1" applyFill="1" applyAlignment="1">
      <alignment horizontal="center"/>
    </xf>
    <xf numFmtId="2" fontId="15" fillId="0" borderId="0" xfId="0" applyNumberFormat="1" applyFont="1" applyFill="1" applyAlignment="1">
      <alignment horizontal="center" vertical="center"/>
    </xf>
    <xf numFmtId="0" fontId="25" fillId="0" borderId="0" xfId="0" applyFont="1" applyAlignment="1">
      <alignment horizontal="center" vertical="center"/>
    </xf>
    <xf numFmtId="2" fontId="7" fillId="0" borderId="0" xfId="0" applyNumberFormat="1" applyFont="1" applyAlignment="1">
      <alignment/>
    </xf>
    <xf numFmtId="2" fontId="20" fillId="0" borderId="0" xfId="0" applyNumberFormat="1" applyFont="1" applyAlignment="1">
      <alignment wrapText="1"/>
    </xf>
    <xf numFmtId="0" fontId="20" fillId="0" borderId="0" xfId="0" applyFont="1" applyAlignment="1">
      <alignment horizontal="center"/>
    </xf>
    <xf numFmtId="2" fontId="20" fillId="0" borderId="0" xfId="0" applyNumberFormat="1" applyFont="1" applyAlignment="1">
      <alignment horizontal="center"/>
    </xf>
    <xf numFmtId="0" fontId="0" fillId="3" borderId="14" xfId="0" applyFill="1" applyBorder="1" applyAlignment="1">
      <alignment/>
    </xf>
    <xf numFmtId="1" fontId="0" fillId="3" borderId="14" xfId="0" applyNumberFormat="1" applyFill="1" applyBorder="1" applyAlignment="1">
      <alignment/>
    </xf>
    <xf numFmtId="9" fontId="0" fillId="3" borderId="14" xfId="0" applyNumberFormat="1" applyFill="1" applyBorder="1" applyAlignment="1">
      <alignment horizontal="center"/>
    </xf>
    <xf numFmtId="9" fontId="0" fillId="3" borderId="14" xfId="0" applyNumberFormat="1" applyFill="1" applyBorder="1" applyAlignment="1">
      <alignment/>
    </xf>
    <xf numFmtId="164" fontId="0" fillId="3" borderId="14" xfId="0" applyNumberFormat="1" applyFill="1" applyBorder="1" applyAlignment="1">
      <alignment/>
    </xf>
    <xf numFmtId="2" fontId="0" fillId="3" borderId="14" xfId="0" applyNumberFormat="1" applyFill="1" applyBorder="1" applyAlignment="1">
      <alignment/>
    </xf>
    <xf numFmtId="0" fontId="0" fillId="3" borderId="0" xfId="0" applyFill="1" applyAlignment="1">
      <alignment/>
    </xf>
    <xf numFmtId="0" fontId="0" fillId="3" borderId="14" xfId="0" applyFill="1" applyBorder="1" applyAlignment="1">
      <alignment wrapText="1"/>
    </xf>
    <xf numFmtId="2" fontId="0" fillId="3" borderId="14" xfId="0" applyNumberFormat="1" applyFill="1" applyBorder="1" applyAlignment="1">
      <alignment wrapText="1"/>
    </xf>
    <xf numFmtId="0" fontId="0" fillId="3" borderId="14" xfId="0" applyFill="1" applyBorder="1" applyAlignment="1">
      <alignment horizontal="center"/>
    </xf>
    <xf numFmtId="10" fontId="20" fillId="0" borderId="0" xfId="0" applyNumberFormat="1" applyFont="1" applyAlignment="1">
      <alignment/>
    </xf>
    <xf numFmtId="2" fontId="24" fillId="0" borderId="0" xfId="0" applyNumberFormat="1" applyFont="1" applyAlignment="1">
      <alignment horizontal="right"/>
    </xf>
    <xf numFmtId="2" fontId="19" fillId="0" borderId="0" xfId="0" applyNumberFormat="1" applyFont="1" applyFill="1" applyAlignment="1">
      <alignment horizontal="center"/>
    </xf>
    <xf numFmtId="2" fontId="28" fillId="0" borderId="0" xfId="0" applyNumberFormat="1" applyFont="1" applyFill="1" applyAlignment="1">
      <alignment/>
    </xf>
    <xf numFmtId="0" fontId="28" fillId="0" borderId="0" xfId="0" applyFont="1" applyAlignment="1">
      <alignment/>
    </xf>
    <xf numFmtId="0" fontId="28" fillId="0" borderId="0" xfId="0" applyFont="1" applyFill="1" applyAlignment="1">
      <alignment/>
    </xf>
    <xf numFmtId="2" fontId="28" fillId="0" borderId="0" xfId="0" applyNumberFormat="1" applyFont="1" applyFill="1" applyAlignment="1">
      <alignment horizontal="right"/>
    </xf>
    <xf numFmtId="2" fontId="29" fillId="0" borderId="0" xfId="0" applyNumberFormat="1" applyFont="1" applyAlignment="1">
      <alignment horizontal="right"/>
    </xf>
    <xf numFmtId="0" fontId="0" fillId="0" borderId="0" xfId="0" applyFont="1" applyAlignment="1">
      <alignment/>
    </xf>
    <xf numFmtId="0" fontId="22" fillId="0" borderId="0" xfId="0" applyFont="1" applyAlignment="1">
      <alignment/>
    </xf>
    <xf numFmtId="0" fontId="20" fillId="0" borderId="0" xfId="0" applyFont="1" applyAlignment="1">
      <alignment horizontal="left"/>
    </xf>
    <xf numFmtId="2" fontId="17" fillId="3" borderId="14" xfId="0" applyNumberFormat="1" applyFont="1" applyFill="1" applyBorder="1" applyAlignment="1">
      <alignment wrapText="1"/>
    </xf>
    <xf numFmtId="2" fontId="18" fillId="3" borderId="14" xfId="0" applyNumberFormat="1" applyFont="1" applyFill="1" applyBorder="1" applyAlignment="1">
      <alignment wrapText="1"/>
    </xf>
    <xf numFmtId="2" fontId="0" fillId="3" borderId="0" xfId="0" applyNumberFormat="1" applyFill="1" applyAlignment="1">
      <alignment wrapText="1"/>
    </xf>
    <xf numFmtId="0" fontId="30" fillId="0" borderId="0" xfId="0" applyFont="1" applyAlignment="1">
      <alignment/>
    </xf>
    <xf numFmtId="2" fontId="28" fillId="0" borderId="0" xfId="0" applyNumberFormat="1" applyFont="1" applyAlignment="1">
      <alignment/>
    </xf>
    <xf numFmtId="0" fontId="33" fillId="0" borderId="0" xfId="0" applyFont="1" applyAlignment="1">
      <alignment/>
    </xf>
    <xf numFmtId="9" fontId="20" fillId="0" borderId="0" xfId="0" applyNumberFormat="1" applyFont="1" applyFill="1" applyAlignment="1">
      <alignment/>
    </xf>
    <xf numFmtId="0" fontId="25" fillId="0" borderId="0" xfId="0" applyFont="1" applyAlignment="1">
      <alignment horizontal="left"/>
    </xf>
    <xf numFmtId="0" fontId="0" fillId="0" borderId="11" xfId="0" applyBorder="1" applyAlignment="1">
      <alignment/>
    </xf>
    <xf numFmtId="0" fontId="31" fillId="0" borderId="11" xfId="0" applyFont="1" applyBorder="1" applyAlignment="1">
      <alignment/>
    </xf>
    <xf numFmtId="0" fontId="33" fillId="0" borderId="11" xfId="0" applyFont="1" applyBorder="1" applyAlignment="1">
      <alignment/>
    </xf>
    <xf numFmtId="2" fontId="32" fillId="0" borderId="11" xfId="0" applyNumberFormat="1" applyFont="1" applyBorder="1" applyAlignment="1">
      <alignment/>
    </xf>
    <xf numFmtId="2" fontId="21" fillId="0" borderId="0" xfId="0" applyNumberFormat="1" applyFont="1" applyAlignment="1">
      <alignment horizontal="center" vertical="center"/>
    </xf>
    <xf numFmtId="2" fontId="20" fillId="0" borderId="0" xfId="0" applyNumberFormat="1" applyFont="1" applyBorder="1" applyAlignment="1">
      <alignment horizontal="right"/>
    </xf>
    <xf numFmtId="0" fontId="20" fillId="0" borderId="0" xfId="0" applyFont="1" applyFill="1" applyAlignment="1">
      <alignment/>
    </xf>
    <xf numFmtId="2" fontId="21" fillId="0" borderId="0" xfId="0" applyNumberFormat="1" applyFont="1" applyAlignment="1">
      <alignment/>
    </xf>
    <xf numFmtId="10" fontId="20" fillId="0" borderId="0" xfId="0" applyNumberFormat="1" applyFont="1" applyFill="1" applyAlignment="1">
      <alignment/>
    </xf>
    <xf numFmtId="0" fontId="25" fillId="0" borderId="0" xfId="0" applyFont="1" applyAlignment="1">
      <alignment/>
    </xf>
    <xf numFmtId="0" fontId="34" fillId="0" borderId="0" xfId="0" applyFont="1" applyAlignment="1">
      <alignment/>
    </xf>
    <xf numFmtId="2" fontId="25" fillId="0" borderId="0" xfId="0" applyNumberFormat="1" applyFont="1" applyAlignment="1">
      <alignment/>
    </xf>
    <xf numFmtId="0" fontId="25" fillId="0" borderId="0" xfId="0" applyFont="1" applyAlignment="1">
      <alignment horizontal="center"/>
    </xf>
    <xf numFmtId="2" fontId="25" fillId="0" borderId="0" xfId="0" applyNumberFormat="1" applyFont="1" applyAlignment="1">
      <alignment horizontal="center"/>
    </xf>
    <xf numFmtId="10" fontId="25" fillId="0" borderId="0" xfId="0" applyNumberFormat="1" applyFont="1" applyAlignment="1">
      <alignment/>
    </xf>
    <xf numFmtId="2" fontId="13" fillId="0" borderId="0" xfId="0" applyNumberFormat="1" applyFont="1" applyAlignment="1">
      <alignment horizontal="right"/>
    </xf>
    <xf numFmtId="0" fontId="35" fillId="0" borderId="0" xfId="0" applyFont="1" applyFill="1" applyAlignment="1">
      <alignment/>
    </xf>
    <xf numFmtId="2" fontId="25" fillId="0" borderId="0" xfId="0" applyNumberFormat="1" applyFont="1" applyFill="1" applyAlignment="1">
      <alignment horizontal="right"/>
    </xf>
    <xf numFmtId="2" fontId="13" fillId="0" borderId="0" xfId="0" applyNumberFormat="1" applyFont="1" applyFill="1" applyAlignment="1">
      <alignment horizontal="right"/>
    </xf>
    <xf numFmtId="0" fontId="13" fillId="0" borderId="0" xfId="0" applyFont="1" applyAlignment="1">
      <alignment horizontal="right" vertical="center"/>
    </xf>
    <xf numFmtId="2" fontId="25" fillId="0" borderId="0" xfId="0" applyNumberFormat="1" applyFont="1" applyFill="1" applyAlignment="1">
      <alignment/>
    </xf>
    <xf numFmtId="4" fontId="13" fillId="0" borderId="0" xfId="0" applyNumberFormat="1" applyFont="1" applyAlignment="1">
      <alignment horizontal="right" vertical="center"/>
    </xf>
    <xf numFmtId="0" fontId="26" fillId="0" borderId="0" xfId="0" applyFont="1" applyFill="1" applyAlignment="1">
      <alignment/>
    </xf>
    <xf numFmtId="0" fontId="36" fillId="0" borderId="0" xfId="0" applyFont="1" applyAlignment="1">
      <alignment/>
    </xf>
    <xf numFmtId="2" fontId="36" fillId="0" borderId="0" xfId="0" applyNumberFormat="1" applyFont="1" applyFill="1" applyAlignment="1">
      <alignment/>
    </xf>
    <xf numFmtId="0" fontId="36" fillId="0" borderId="0" xfId="0" applyFont="1" applyFill="1" applyAlignment="1">
      <alignment/>
    </xf>
    <xf numFmtId="2" fontId="36" fillId="0" borderId="0" xfId="0" applyNumberFormat="1" applyFont="1" applyFill="1" applyAlignment="1">
      <alignment horizontal="right"/>
    </xf>
    <xf numFmtId="2" fontId="37" fillId="0" borderId="0" xfId="0" applyNumberFormat="1" applyFont="1" applyAlignment="1">
      <alignment horizontal="right"/>
    </xf>
    <xf numFmtId="0" fontId="38" fillId="0" borderId="0" xfId="0" applyFont="1" applyAlignment="1">
      <alignment/>
    </xf>
    <xf numFmtId="2" fontId="27" fillId="0" borderId="0" xfId="0" applyNumberFormat="1" applyFont="1" applyAlignment="1">
      <alignment horizontal="right"/>
    </xf>
    <xf numFmtId="2" fontId="13" fillId="0" borderId="0" xfId="0" applyNumberFormat="1" applyFont="1" applyFill="1" applyAlignment="1">
      <alignment horizontal="center" vertical="center"/>
    </xf>
    <xf numFmtId="0" fontId="7" fillId="0" borderId="0" xfId="0" applyFont="1" applyFill="1" applyAlignment="1">
      <alignment/>
    </xf>
    <xf numFmtId="0" fontId="39" fillId="0" borderId="0" xfId="0" applyFont="1" applyFill="1" applyAlignment="1">
      <alignment/>
    </xf>
    <xf numFmtId="2" fontId="39" fillId="0" borderId="0" xfId="0" applyNumberFormat="1" applyFont="1" applyFill="1" applyAlignment="1">
      <alignment horizontal="center"/>
    </xf>
    <xf numFmtId="2" fontId="39" fillId="0" borderId="0" xfId="0" applyNumberFormat="1" applyFont="1" applyFill="1" applyAlignment="1">
      <alignment horizontal="center" vertical="center"/>
    </xf>
    <xf numFmtId="0" fontId="13" fillId="0" borderId="0" xfId="0" applyFont="1" applyFill="1" applyAlignment="1">
      <alignment/>
    </xf>
    <xf numFmtId="0" fontId="34" fillId="0" borderId="0" xfId="0" applyFont="1" applyAlignment="1">
      <alignment horizontal="center" vertical="center"/>
    </xf>
    <xf numFmtId="0" fontId="0" fillId="0" borderId="0" xfId="0" applyAlignment="1">
      <alignment horizontal="left"/>
    </xf>
    <xf numFmtId="2" fontId="20" fillId="0" borderId="0" xfId="0" applyNumberFormat="1" applyFont="1" applyAlignment="1">
      <alignment horizontal="left"/>
    </xf>
    <xf numFmtId="0" fontId="20" fillId="0" borderId="0" xfId="0" applyFont="1" applyFill="1" applyAlignment="1">
      <alignment horizontal="left"/>
    </xf>
    <xf numFmtId="0" fontId="7" fillId="0" borderId="0" xfId="0" applyFont="1" applyAlignment="1">
      <alignment horizontal="left"/>
    </xf>
    <xf numFmtId="0" fontId="0" fillId="0" borderId="0" xfId="0" applyAlignment="1">
      <alignment horizontal="left" vertical="top"/>
    </xf>
    <xf numFmtId="0" fontId="20" fillId="0" borderId="0" xfId="0" applyFont="1" applyAlignment="1">
      <alignment horizontal="left" vertical="top"/>
    </xf>
    <xf numFmtId="2" fontId="20" fillId="0" borderId="0" xfId="0" applyNumberFormat="1" applyFont="1" applyAlignment="1">
      <alignment horizontal="left" vertical="top"/>
    </xf>
    <xf numFmtId="10" fontId="20" fillId="0" borderId="0" xfId="0" applyNumberFormat="1" applyFont="1" applyAlignment="1">
      <alignment horizontal="left" vertical="top"/>
    </xf>
    <xf numFmtId="0" fontId="20" fillId="0" borderId="0" xfId="0" applyFont="1" applyFill="1" applyAlignment="1">
      <alignment horizontal="left" vertical="top"/>
    </xf>
    <xf numFmtId="0" fontId="20" fillId="0" borderId="0" xfId="0" applyFont="1" applyBorder="1" applyAlignment="1">
      <alignment horizontal="left" vertical="top"/>
    </xf>
    <xf numFmtId="0" fontId="7" fillId="0" borderId="0" xfId="0" applyFont="1" applyAlignment="1">
      <alignment horizontal="left" vertical="top"/>
    </xf>
    <xf numFmtId="0" fontId="40" fillId="0" borderId="0" xfId="0" applyFont="1" applyAlignment="1">
      <alignment/>
    </xf>
    <xf numFmtId="0" fontId="41" fillId="0" borderId="0" xfId="0" applyFont="1" applyFill="1" applyAlignment="1">
      <alignment/>
    </xf>
    <xf numFmtId="2" fontId="7" fillId="0" borderId="0" xfId="0" applyNumberFormat="1" applyFont="1" applyAlignment="1">
      <alignment/>
    </xf>
    <xf numFmtId="2" fontId="7" fillId="0" borderId="0" xfId="0" applyNumberFormat="1" applyFont="1" applyAlignment="1">
      <alignment horizontal="right"/>
    </xf>
    <xf numFmtId="2" fontId="5" fillId="0" borderId="0" xfId="0" applyNumberFormat="1" applyFont="1" applyAlignment="1">
      <alignment horizontal="right" vertical="center"/>
    </xf>
    <xf numFmtId="0" fontId="7" fillId="0" borderId="0" xfId="0" applyFont="1" applyAlignment="1">
      <alignment/>
    </xf>
    <xf numFmtId="0" fontId="18" fillId="0" borderId="0" xfId="0" applyFont="1" applyAlignment="1">
      <alignment/>
    </xf>
    <xf numFmtId="2" fontId="7" fillId="0" borderId="0" xfId="0" applyNumberFormat="1" applyFont="1" applyAlignment="1">
      <alignment/>
    </xf>
    <xf numFmtId="0" fontId="7" fillId="0" borderId="0" xfId="0" applyFont="1" applyAlignment="1">
      <alignment horizontal="center"/>
    </xf>
    <xf numFmtId="0" fontId="7" fillId="0" borderId="0" xfId="0" applyFont="1" applyAlignment="1">
      <alignment horizontal="right"/>
    </xf>
    <xf numFmtId="2" fontId="7" fillId="0" borderId="0" xfId="0" applyNumberFormat="1" applyFont="1" applyAlignment="1">
      <alignment horizontal="right" vertical="center"/>
    </xf>
    <xf numFmtId="2" fontId="7" fillId="0" borderId="0" xfId="0" applyNumberFormat="1" applyFont="1" applyAlignment="1">
      <alignment horizontal="center"/>
    </xf>
    <xf numFmtId="0" fontId="42" fillId="0" borderId="0" xfId="0" applyFont="1" applyAlignment="1">
      <alignment/>
    </xf>
    <xf numFmtId="10" fontId="7" fillId="0" borderId="0" xfId="0" applyNumberFormat="1" applyFont="1" applyAlignment="1">
      <alignment/>
    </xf>
    <xf numFmtId="2" fontId="5" fillId="0" borderId="0" xfId="0" applyNumberFormat="1" applyFont="1" applyAlignment="1">
      <alignment horizontal="right"/>
    </xf>
    <xf numFmtId="2" fontId="7" fillId="0" borderId="0" xfId="0" applyNumberFormat="1" applyFont="1" applyFill="1" applyAlignment="1">
      <alignment/>
    </xf>
    <xf numFmtId="2" fontId="7" fillId="0" borderId="0" xfId="0" applyNumberFormat="1" applyFont="1" applyFill="1" applyAlignment="1">
      <alignment horizontal="right"/>
    </xf>
    <xf numFmtId="2" fontId="5" fillId="0" borderId="0" xfId="0" applyNumberFormat="1" applyFont="1" applyFill="1" applyAlignment="1">
      <alignment horizontal="right"/>
    </xf>
    <xf numFmtId="0" fontId="5" fillId="0" borderId="0" xfId="0" applyFont="1" applyAlignment="1">
      <alignment horizontal="right" vertical="center"/>
    </xf>
    <xf numFmtId="4" fontId="5" fillId="0" borderId="0" xfId="0" applyNumberFormat="1" applyFont="1" applyAlignment="1">
      <alignment horizontal="right" vertical="center"/>
    </xf>
    <xf numFmtId="0" fontId="40" fillId="0" borderId="0" xfId="0" applyFont="1" applyFill="1" applyAlignment="1">
      <alignment/>
    </xf>
    <xf numFmtId="0" fontId="5" fillId="0" borderId="0" xfId="0" applyFont="1" applyFill="1" applyAlignment="1">
      <alignment horizontal="right"/>
    </xf>
    <xf numFmtId="2" fontId="42" fillId="0" borderId="0" xfId="0" applyNumberFormat="1" applyFont="1" applyFill="1" applyAlignment="1">
      <alignment/>
    </xf>
    <xf numFmtId="0" fontId="42" fillId="0" borderId="0" xfId="0" applyFont="1" applyFill="1" applyAlignment="1">
      <alignment/>
    </xf>
    <xf numFmtId="2" fontId="42" fillId="0" borderId="0" xfId="0" applyNumberFormat="1" applyFont="1" applyFill="1" applyAlignment="1">
      <alignment horizontal="right"/>
    </xf>
    <xf numFmtId="2" fontId="43" fillId="0" borderId="0" xfId="0" applyNumberFormat="1" applyFont="1" applyAlignment="1">
      <alignment horizontal="right"/>
    </xf>
    <xf numFmtId="0" fontId="5" fillId="0" borderId="0" xfId="0" applyFont="1" applyAlignment="1">
      <alignment horizontal="right"/>
    </xf>
    <xf numFmtId="0" fontId="44" fillId="0" borderId="0" xfId="0" applyFont="1" applyAlignment="1">
      <alignment/>
    </xf>
    <xf numFmtId="0" fontId="5" fillId="0" borderId="0" xfId="0" applyFont="1" applyFill="1" applyAlignment="1">
      <alignment/>
    </xf>
    <xf numFmtId="0" fontId="7" fillId="0" borderId="0" xfId="0" applyFont="1" applyAlignment="1">
      <alignment horizontal="left"/>
    </xf>
    <xf numFmtId="2" fontId="45" fillId="0" borderId="0" xfId="0" applyNumberFormat="1" applyFont="1" applyAlignment="1">
      <alignment horizontal="right"/>
    </xf>
    <xf numFmtId="2" fontId="5" fillId="0" borderId="0" xfId="0" applyNumberFormat="1" applyFont="1" applyAlignment="1">
      <alignment/>
    </xf>
    <xf numFmtId="10" fontId="7" fillId="0" borderId="0" xfId="0" applyNumberFormat="1" applyFont="1" applyFill="1" applyAlignment="1">
      <alignment/>
    </xf>
    <xf numFmtId="2" fontId="5" fillId="0" borderId="0" xfId="0" applyNumberFormat="1" applyFont="1" applyFill="1" applyAlignment="1">
      <alignment horizontal="center" vertical="center"/>
    </xf>
    <xf numFmtId="0" fontId="39" fillId="0" borderId="0" xfId="0" applyFont="1" applyAlignment="1">
      <alignment/>
    </xf>
    <xf numFmtId="2" fontId="39" fillId="0" borderId="0" xfId="0" applyNumberFormat="1" applyFont="1" applyAlignment="1">
      <alignment horizontal="right" vertical="center"/>
    </xf>
    <xf numFmtId="0" fontId="7" fillId="0" borderId="0" xfId="0" applyFont="1" applyBorder="1" applyAlignment="1">
      <alignment/>
    </xf>
    <xf numFmtId="0" fontId="7" fillId="0" borderId="0" xfId="0" applyFont="1" applyAlignment="1">
      <alignment horizontal="center" vertical="center"/>
    </xf>
    <xf numFmtId="0" fontId="18" fillId="0" borderId="0" xfId="0" applyFont="1" applyAlignment="1">
      <alignment horizontal="center" vertical="center"/>
    </xf>
    <xf numFmtId="2" fontId="25" fillId="0" borderId="0" xfId="0" applyNumberFormat="1" applyFont="1" applyAlignment="1">
      <alignment horizontal="left"/>
    </xf>
    <xf numFmtId="0" fontId="26" fillId="0" borderId="0" xfId="0" applyFont="1" applyAlignment="1">
      <alignment horizontal="left"/>
    </xf>
    <xf numFmtId="10" fontId="25" fillId="0" borderId="0" xfId="0" applyNumberFormat="1" applyFont="1" applyAlignment="1">
      <alignment horizontal="left"/>
    </xf>
    <xf numFmtId="0" fontId="35" fillId="0" borderId="0" xfId="0" applyFont="1" applyFill="1" applyAlignment="1">
      <alignment horizontal="left"/>
    </xf>
    <xf numFmtId="0" fontId="25" fillId="0" borderId="0" xfId="0" applyFont="1" applyFill="1" applyAlignment="1">
      <alignment horizontal="left"/>
    </xf>
    <xf numFmtId="0" fontId="26" fillId="0" borderId="0" xfId="0" applyFont="1" applyFill="1" applyAlignment="1">
      <alignment horizontal="left"/>
    </xf>
    <xf numFmtId="0" fontId="13" fillId="0" borderId="0" xfId="0" applyFont="1" applyFill="1" applyAlignment="1">
      <alignment horizontal="left"/>
    </xf>
    <xf numFmtId="10" fontId="25" fillId="0" borderId="0" xfId="0" applyNumberFormat="1" applyFont="1" applyFill="1" applyAlignment="1">
      <alignment horizontal="left"/>
    </xf>
    <xf numFmtId="0" fontId="15" fillId="0" borderId="0" xfId="0" applyFont="1" applyAlignment="1">
      <alignment horizontal="left"/>
    </xf>
    <xf numFmtId="0" fontId="25" fillId="0" borderId="0" xfId="0" applyFont="1" applyBorder="1" applyAlignment="1">
      <alignment horizontal="left"/>
    </xf>
    <xf numFmtId="0" fontId="33" fillId="0" borderId="0" xfId="0" applyFont="1" applyAlignment="1">
      <alignment horizontal="right"/>
    </xf>
    <xf numFmtId="0" fontId="46" fillId="0" borderId="0" xfId="0" applyFont="1" applyAlignment="1">
      <alignment/>
    </xf>
    <xf numFmtId="0" fontId="32" fillId="0" borderId="0" xfId="0" applyFont="1" applyAlignment="1">
      <alignment/>
    </xf>
    <xf numFmtId="1" fontId="20" fillId="0" borderId="0" xfId="0" applyNumberFormat="1" applyFont="1" applyAlignment="1">
      <alignment/>
    </xf>
    <xf numFmtId="0" fontId="29" fillId="0" borderId="0" xfId="0" applyFont="1" applyAlignment="1">
      <alignment/>
    </xf>
    <xf numFmtId="0" fontId="5" fillId="0" borderId="0" xfId="0" applyFont="1" applyAlignment="1">
      <alignment/>
    </xf>
    <xf numFmtId="2" fontId="5" fillId="0" borderId="0" xfId="0" applyNumberFormat="1" applyFont="1" applyAlignment="1">
      <alignment/>
    </xf>
    <xf numFmtId="0" fontId="42" fillId="0" borderId="0" xfId="0" applyFont="1" applyAlignment="1">
      <alignment horizontal="center"/>
    </xf>
    <xf numFmtId="0" fontId="21" fillId="0" borderId="0" xfId="0" applyFont="1" applyAlignment="1">
      <alignment/>
    </xf>
    <xf numFmtId="2" fontId="29" fillId="0" borderId="0" xfId="0" applyNumberFormat="1" applyFont="1" applyFill="1" applyAlignment="1">
      <alignment/>
    </xf>
    <xf numFmtId="0" fontId="29" fillId="0" borderId="0" xfId="0" applyFont="1" applyFill="1" applyAlignment="1">
      <alignment/>
    </xf>
    <xf numFmtId="2" fontId="29" fillId="0" borderId="0" xfId="0" applyNumberFormat="1" applyFont="1" applyFill="1" applyAlignment="1">
      <alignment horizontal="right"/>
    </xf>
    <xf numFmtId="2" fontId="42" fillId="0" borderId="0" xfId="0" applyNumberFormat="1" applyFont="1" applyAlignment="1">
      <alignment/>
    </xf>
    <xf numFmtId="0" fontId="0" fillId="0" borderId="0" xfId="0" applyFont="1" applyAlignment="1">
      <alignment/>
    </xf>
    <xf numFmtId="0" fontId="0" fillId="0" borderId="0" xfId="0" applyFont="1" applyAlignment="1">
      <alignment/>
    </xf>
    <xf numFmtId="2" fontId="0" fillId="0" borderId="0" xfId="0" applyNumberFormat="1" applyFont="1" applyAlignment="1">
      <alignment/>
    </xf>
    <xf numFmtId="166" fontId="20" fillId="0" borderId="0" xfId="0" applyNumberFormat="1" applyFont="1" applyAlignment="1">
      <alignment/>
    </xf>
    <xf numFmtId="2" fontId="21" fillId="0" borderId="0" xfId="0" applyNumberFormat="1" applyFont="1" applyFill="1" applyAlignment="1">
      <alignment/>
    </xf>
    <xf numFmtId="0" fontId="22" fillId="0" borderId="0" xfId="0" applyFont="1" applyFill="1" applyAlignment="1">
      <alignment/>
    </xf>
    <xf numFmtId="0" fontId="21" fillId="0" borderId="0" xfId="0" applyFont="1" applyFill="1" applyAlignment="1">
      <alignment/>
    </xf>
    <xf numFmtId="2" fontId="20" fillId="0" borderId="0" xfId="0" applyNumberFormat="1" applyFont="1" applyAlignment="1">
      <alignment horizontal="center" vertical="center"/>
    </xf>
    <xf numFmtId="10" fontId="20" fillId="0" borderId="0" xfId="0" applyNumberFormat="1" applyFont="1" applyAlignment="1">
      <alignment horizontal="center"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1" fillId="0" borderId="0" xfId="0" applyFont="1" applyAlignment="1">
      <alignment horizontal="center" vertical="center"/>
    </xf>
    <xf numFmtId="0" fontId="28" fillId="0" borderId="0" xfId="0" applyFont="1" applyFill="1" applyAlignment="1">
      <alignment horizontal="center" vertical="center"/>
    </xf>
    <xf numFmtId="0" fontId="46" fillId="0" borderId="0" xfId="0" applyFont="1" applyAlignment="1">
      <alignment/>
    </xf>
    <xf numFmtId="0" fontId="0" fillId="24" borderId="0" xfId="0" applyFill="1" applyAlignment="1">
      <alignment/>
    </xf>
    <xf numFmtId="0" fontId="42" fillId="0" borderId="0" xfId="0" applyFont="1" applyAlignment="1">
      <alignment/>
    </xf>
    <xf numFmtId="0" fontId="63" fillId="0" borderId="0" xfId="0" applyFont="1" applyAlignment="1">
      <alignment/>
    </xf>
    <xf numFmtId="0" fontId="64" fillId="0" borderId="0" xfId="0" applyFont="1" applyAlignment="1">
      <alignment/>
    </xf>
    <xf numFmtId="0" fontId="0" fillId="0" borderId="0" xfId="0" applyAlignment="1">
      <alignment horizontal="right"/>
    </xf>
    <xf numFmtId="43" fontId="25" fillId="0" borderId="0" xfId="58" applyFont="1" applyAlignment="1">
      <alignment horizontal="left"/>
    </xf>
    <xf numFmtId="0" fontId="0" fillId="0" borderId="0" xfId="0" applyFill="1" applyAlignment="1">
      <alignment/>
    </xf>
    <xf numFmtId="0" fontId="32" fillId="0" borderId="0" xfId="0" applyFont="1" applyAlignment="1">
      <alignment horizontal="center"/>
    </xf>
    <xf numFmtId="43" fontId="20" fillId="0" borderId="0" xfId="58" applyFont="1" applyAlignment="1">
      <alignment horizontal="right"/>
    </xf>
    <xf numFmtId="10" fontId="0" fillId="0" borderId="0" xfId="0" applyNumberFormat="1" applyAlignment="1">
      <alignment/>
    </xf>
    <xf numFmtId="43" fontId="0" fillId="0" borderId="0" xfId="58" applyAlignment="1">
      <alignment/>
    </xf>
    <xf numFmtId="167" fontId="0" fillId="0" borderId="0" xfId="58" applyNumberFormat="1" applyAlignment="1">
      <alignment/>
    </xf>
    <xf numFmtId="2" fontId="46" fillId="0" borderId="0" xfId="0" applyNumberFormat="1" applyFont="1" applyAlignment="1">
      <alignment/>
    </xf>
    <xf numFmtId="43" fontId="46" fillId="0" borderId="0" xfId="0" applyNumberFormat="1" applyFont="1" applyAlignment="1">
      <alignment/>
    </xf>
    <xf numFmtId="0" fontId="0" fillId="0" borderId="0" xfId="0" applyFont="1" applyAlignment="1">
      <alignment horizontal="right"/>
    </xf>
    <xf numFmtId="0" fontId="0" fillId="0" borderId="0" xfId="0" applyFont="1" applyAlignment="1">
      <alignment horizontal="center" vertical="center"/>
    </xf>
    <xf numFmtId="0" fontId="13" fillId="0" borderId="0" xfId="0" applyFont="1" applyFill="1" applyAlignment="1">
      <alignment vertical="center" wrapText="1"/>
    </xf>
    <xf numFmtId="0" fontId="5" fillId="0" borderId="0" xfId="0" applyFont="1" applyFill="1" applyAlignment="1">
      <alignment vertical="center" wrapText="1"/>
    </xf>
    <xf numFmtId="0" fontId="0" fillId="0" borderId="0" xfId="0" applyFont="1" applyAlignment="1">
      <alignment/>
    </xf>
    <xf numFmtId="0" fontId="5" fillId="0" borderId="0" xfId="0" applyFont="1" applyFill="1" applyAlignment="1">
      <alignment vertical="center" wrapText="1"/>
    </xf>
    <xf numFmtId="0" fontId="13" fillId="0" borderId="0" xfId="0" applyFont="1" applyFill="1" applyAlignment="1">
      <alignment horizontal="center" vertical="center" wrapText="1"/>
    </xf>
    <xf numFmtId="0" fontId="5" fillId="0" borderId="0" xfId="0" applyFont="1" applyFill="1" applyAlignment="1">
      <alignment horizontal="center" vertical="center" wrapText="1"/>
    </xf>
    <xf numFmtId="0" fontId="40" fillId="0" borderId="0" xfId="0" applyFont="1" applyAlignment="1">
      <alignment/>
    </xf>
    <xf numFmtId="0" fontId="7" fillId="0" borderId="0" xfId="0" applyFont="1" applyAlignment="1">
      <alignment horizontal="left"/>
    </xf>
    <xf numFmtId="0" fontId="42" fillId="0" borderId="0" xfId="0" applyFont="1" applyAlignment="1">
      <alignment horizontal="center"/>
    </xf>
    <xf numFmtId="0" fontId="5" fillId="0" borderId="0" xfId="0" applyFont="1" applyFill="1" applyBorder="1" applyAlignment="1">
      <alignment horizontal="center" vertical="center" wrapText="1"/>
    </xf>
    <xf numFmtId="0" fontId="12" fillId="0" borderId="0" xfId="0" applyFont="1" applyFill="1" applyAlignment="1">
      <alignment vertical="center" wrapText="1"/>
    </xf>
    <xf numFmtId="0" fontId="22" fillId="0" borderId="0" xfId="0" applyFont="1" applyAlignment="1">
      <alignment/>
    </xf>
    <xf numFmtId="0" fontId="20" fillId="0" borderId="0" xfId="0" applyFont="1" applyAlignment="1">
      <alignment horizontal="left"/>
    </xf>
    <xf numFmtId="0" fontId="26" fillId="0" borderId="0" xfId="0" applyFont="1" applyAlignment="1">
      <alignment/>
    </xf>
    <xf numFmtId="0" fontId="25" fillId="0" borderId="0" xfId="0" applyFont="1" applyAlignment="1">
      <alignment horizontal="left"/>
    </xf>
    <xf numFmtId="2" fontId="17" fillId="0" borderId="14" xfId="0" applyNumberFormat="1" applyFont="1" applyBorder="1" applyAlignment="1">
      <alignment horizont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4" fillId="24" borderId="12" xfId="0" applyFont="1" applyFill="1" applyBorder="1" applyAlignment="1">
      <alignment horizontal="center"/>
    </xf>
    <xf numFmtId="0" fontId="14" fillId="24" borderId="13" xfId="0" applyFont="1" applyFill="1" applyBorder="1" applyAlignment="1">
      <alignment horizontal="center"/>
    </xf>
    <xf numFmtId="0" fontId="14" fillId="25" borderId="12" xfId="0" applyFont="1" applyFill="1" applyBorder="1" applyAlignment="1">
      <alignment horizontal="right"/>
    </xf>
    <xf numFmtId="0" fontId="14" fillId="25" borderId="13" xfId="0" applyFont="1" applyFill="1" applyBorder="1" applyAlignment="1">
      <alignment horizontal="right"/>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0" fillId="25" borderId="12" xfId="0" applyFill="1" applyBorder="1" applyAlignment="1">
      <alignment horizontal="right"/>
    </xf>
    <xf numFmtId="0" fontId="0" fillId="25" borderId="13" xfId="0" applyFill="1" applyBorder="1" applyAlignment="1">
      <alignment horizontal="right"/>
    </xf>
    <xf numFmtId="0" fontId="3" fillId="0" borderId="0" xfId="0" applyFont="1" applyAlignment="1">
      <alignment horizontal="left"/>
    </xf>
    <xf numFmtId="0" fontId="3" fillId="0" borderId="0" xfId="0" applyFont="1" applyAlignment="1">
      <alignment horizontal="center"/>
    </xf>
    <xf numFmtId="0" fontId="0" fillId="0" borderId="17" xfId="0" applyBorder="1" applyAlignment="1">
      <alignment horizontal="center" wrapText="1"/>
    </xf>
    <xf numFmtId="0" fontId="0" fillId="0" borderId="18" xfId="0" applyBorder="1" applyAlignment="1">
      <alignment horizontal="center" wrapText="1"/>
    </xf>
    <xf numFmtId="0" fontId="14" fillId="10" borderId="12" xfId="0" applyFont="1" applyFill="1" applyBorder="1" applyAlignment="1">
      <alignment horizontal="right"/>
    </xf>
    <xf numFmtId="0" fontId="14" fillId="10" borderId="13" xfId="0" applyFont="1" applyFill="1" applyBorder="1" applyAlignment="1">
      <alignment horizontal="right"/>
    </xf>
    <xf numFmtId="0" fontId="5" fillId="0" borderId="12" xfId="0" applyFont="1" applyBorder="1" applyAlignment="1">
      <alignment horizontal="center"/>
    </xf>
    <xf numFmtId="0" fontId="5" fillId="0" borderId="13" xfId="0" applyFont="1" applyBorder="1" applyAlignment="1">
      <alignment horizontal="center"/>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2" fontId="17" fillId="0" borderId="14" xfId="0" applyNumberFormat="1" applyFont="1" applyBorder="1" applyAlignment="1">
      <alignment horizontal="center" vertical="center" wrapText="1"/>
    </xf>
    <xf numFmtId="0" fontId="13" fillId="0" borderId="0" xfId="0" applyFont="1" applyFill="1" applyBorder="1" applyAlignment="1">
      <alignment horizontal="center" vertical="center" wrapText="1"/>
    </xf>
    <xf numFmtId="0" fontId="46" fillId="0" borderId="0" xfId="0" applyFont="1" applyAlignment="1">
      <alignment horizontal="center"/>
    </xf>
    <xf numFmtId="0" fontId="46" fillId="0" borderId="0" xfId="0" applyFont="1" applyBorder="1" applyAlignment="1">
      <alignment horizontal="center"/>
    </xf>
    <xf numFmtId="0" fontId="0" fillId="0" borderId="0" xfId="0"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externalLink" Target="externalLinks/externalLink3.xml" /><Relationship Id="rId37" Type="http://schemas.openxmlformats.org/officeDocument/2006/relationships/externalLink" Target="externalLinks/externalLink4.xml" /><Relationship Id="rId38" Type="http://schemas.openxmlformats.org/officeDocument/2006/relationships/externalLink" Target="externalLinks/externalLink5.xml" /><Relationship Id="rId3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lava\Application%20Data\Microsoft\Excel\&#1096;&#1090;&#1072;&#1090;\&#1096;&#1090;&#1072;&#1090;%20&#1089;%201%2009%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lava\Application%20Data\Microsoft\Excel\&#1090;&#1086;&#1088;&#1075;&#1080;\&#1043;&#1057;&#1052;\&#1050;&#1085;&#1080;&#1075;&#1072;1%20&#1043;&#1057;&#1052;%20&#1041;&#1070;&#1044;&#1046;&#1045;&#105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90;&#1086;&#1088;&#1075;&#1080;,&#1043;&#1057;&#1052;.%20&#1080;%20&#1088;&#1072;&#1079;&#1085;&#1086;&#1077;\&#1043;&#1057;&#1052;\&#1050;&#1085;&#1080;&#1075;&#1072;1%20&#1043;&#1057;&#1052;%20&#1041;&#1070;&#1044;&#1046;&#1045;&#105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90;&#1086;&#1088;&#1075;&#1080;,&#1043;&#1057;&#1052;.%20&#1080;%20&#1088;&#1072;&#1079;&#1085;&#1086;&#1077;\&#1043;&#1057;&#1052;\&#1050;&#1085;&#1080;&#1075;&#1072;1%20&#1043;&#1057;&#1052;%20&#1041;&#1070;&#1044;&#1046;&#1045;&#1058;%20&#1047;&#1048;&#1052;&#10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sheetDataSet>
      <sheetData sheetId="1">
        <row r="25">
          <cell r="E25">
            <v>6382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генератор"/>
      <sheetName val="мтз 80"/>
      <sheetName val="эксковатор"/>
      <sheetName val="дт 75"/>
      <sheetName val="мтз 82.1 с ножом"/>
      <sheetName val="мтз 82.1 с прицепом"/>
      <sheetName val="мтз 82.1 щетка"/>
      <sheetName val="газ 53"/>
      <sheetName val="газ 3307"/>
      <sheetName val="газ 2705"/>
      <sheetName val="мусоровоз 3307"/>
      <sheetName val="газ 3309"/>
      <sheetName val="зил 130"/>
      <sheetName val="газ-на газу"/>
      <sheetName val="бензокоса"/>
    </sheetNames>
    <sheetDataSet>
      <sheetData sheetId="0">
        <row r="28">
          <cell r="D28">
            <v>6.95</v>
          </cell>
        </row>
        <row r="31">
          <cell r="D31">
            <v>14.31</v>
          </cell>
        </row>
      </sheetData>
      <sheetData sheetId="1">
        <row r="10">
          <cell r="D10">
            <v>61.46</v>
          </cell>
        </row>
        <row r="28">
          <cell r="D28">
            <v>90.9</v>
          </cell>
        </row>
      </sheetData>
      <sheetData sheetId="2">
        <row r="10">
          <cell r="D10">
            <v>61.46</v>
          </cell>
        </row>
        <row r="28">
          <cell r="D28">
            <v>224.24</v>
          </cell>
        </row>
      </sheetData>
      <sheetData sheetId="3">
        <row r="28">
          <cell r="D28">
            <v>112.12</v>
          </cell>
        </row>
      </sheetData>
      <sheetData sheetId="4">
        <row r="10">
          <cell r="D10">
            <v>61.46</v>
          </cell>
        </row>
        <row r="27">
          <cell r="D27">
            <v>73.21</v>
          </cell>
        </row>
      </sheetData>
      <sheetData sheetId="5">
        <row r="10">
          <cell r="D10">
            <v>61.46</v>
          </cell>
        </row>
        <row r="27">
          <cell r="D27">
            <v>73.21</v>
          </cell>
        </row>
        <row r="30">
          <cell r="D30">
            <v>21.68</v>
          </cell>
        </row>
        <row r="33">
          <cell r="D33">
            <v>0.75</v>
          </cell>
        </row>
      </sheetData>
      <sheetData sheetId="6">
        <row r="10">
          <cell r="D10">
            <v>61.46</v>
          </cell>
        </row>
        <row r="27">
          <cell r="D27">
            <v>73.21</v>
          </cell>
        </row>
        <row r="30">
          <cell r="D30">
            <v>81.52</v>
          </cell>
        </row>
        <row r="33">
          <cell r="D33">
            <v>5.71</v>
          </cell>
        </row>
      </sheetData>
      <sheetData sheetId="7">
        <row r="10">
          <cell r="D10">
            <v>70.18</v>
          </cell>
        </row>
        <row r="28">
          <cell r="D28">
            <v>60.75</v>
          </cell>
        </row>
      </sheetData>
      <sheetData sheetId="8">
        <row r="10">
          <cell r="D10">
            <v>70.18</v>
          </cell>
        </row>
        <row r="28">
          <cell r="D28">
            <v>38.51</v>
          </cell>
        </row>
      </sheetData>
      <sheetData sheetId="9">
        <row r="10">
          <cell r="D10">
            <v>54.06</v>
          </cell>
        </row>
        <row r="27">
          <cell r="D27">
            <v>72.72</v>
          </cell>
        </row>
      </sheetData>
      <sheetData sheetId="10">
        <row r="10">
          <cell r="D10">
            <v>70.18</v>
          </cell>
        </row>
        <row r="22">
          <cell r="D22">
            <v>84.17000000000002</v>
          </cell>
        </row>
        <row r="28">
          <cell r="D28">
            <v>84.85</v>
          </cell>
        </row>
      </sheetData>
      <sheetData sheetId="11">
        <row r="10">
          <cell r="D10">
            <v>70.18</v>
          </cell>
        </row>
        <row r="22">
          <cell r="D22">
            <v>59.12</v>
          </cell>
        </row>
        <row r="28">
          <cell r="D28">
            <v>72.72</v>
          </cell>
        </row>
      </sheetData>
      <sheetData sheetId="12">
        <row r="10">
          <cell r="D10">
            <v>64.98</v>
          </cell>
        </row>
        <row r="28">
          <cell r="D28">
            <v>82.74</v>
          </cell>
        </row>
      </sheetData>
      <sheetData sheetId="14">
        <row r="35">
          <cell r="D35">
            <v>31.67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генератор"/>
      <sheetName val="мтз 80"/>
      <sheetName val="эксковатор"/>
      <sheetName val="дт 75"/>
      <sheetName val="мтз 82.1 с ножом"/>
      <sheetName val="мтз 82.1 с прицепом"/>
      <sheetName val="мтз 82.1 щетка"/>
      <sheetName val="газ 53"/>
      <sheetName val="газ 3307"/>
      <sheetName val="газ 2705"/>
      <sheetName val="мусоровоз 3307"/>
      <sheetName val="газ 3309"/>
      <sheetName val="зил 130"/>
      <sheetName val="газ-на газу"/>
      <sheetName val="бензокоса"/>
      <sheetName val="бензопила"/>
      <sheetName val="кусторез"/>
      <sheetName val="измельчитель"/>
      <sheetName val="культиватор"/>
    </sheetNames>
    <sheetDataSet>
      <sheetData sheetId="15">
        <row r="41">
          <cell r="D41">
            <v>4.21</v>
          </cell>
        </row>
      </sheetData>
      <sheetData sheetId="16">
        <row r="25">
          <cell r="D25">
            <v>1.14</v>
          </cell>
        </row>
      </sheetData>
      <sheetData sheetId="17">
        <row r="15">
          <cell r="D15">
            <v>203.76</v>
          </cell>
        </row>
        <row r="20">
          <cell r="D20">
            <v>3.6</v>
          </cell>
        </row>
        <row r="25">
          <cell r="D25">
            <v>10.08</v>
          </cell>
        </row>
      </sheetData>
      <sheetData sheetId="18">
        <row r="25">
          <cell r="D25">
            <v>1.44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генератор"/>
      <sheetName val="мтз 80"/>
      <sheetName val="эксковатор"/>
      <sheetName val="дт 75"/>
      <sheetName val="мтз 82.1 с ножом"/>
      <sheetName val="мтз 82.1 с прицепом"/>
      <sheetName val="мтз 82.1 щетка"/>
      <sheetName val="газ 53"/>
      <sheetName val="газ 3307"/>
      <sheetName val="газ 2705"/>
      <sheetName val="мусоровоз 3307"/>
      <sheetName val="газ 3309"/>
      <sheetName val="зил 130"/>
      <sheetName val="сногоуб"/>
    </sheetNames>
    <sheetDataSet>
      <sheetData sheetId="1">
        <row r="15">
          <cell r="D15">
            <v>345.47</v>
          </cell>
        </row>
        <row r="22">
          <cell r="D22">
            <v>45.63999999999999</v>
          </cell>
        </row>
      </sheetData>
      <sheetData sheetId="2">
        <row r="15">
          <cell r="D15">
            <v>345.47</v>
          </cell>
        </row>
        <row r="22">
          <cell r="D22">
            <v>45.63999999999999</v>
          </cell>
        </row>
      </sheetData>
      <sheetData sheetId="3">
        <row r="10">
          <cell r="D10">
            <v>47</v>
          </cell>
        </row>
        <row r="15">
          <cell r="D15">
            <v>353.86</v>
          </cell>
        </row>
        <row r="22">
          <cell r="D22">
            <v>46.75000000000001</v>
          </cell>
        </row>
      </sheetData>
      <sheetData sheetId="4">
        <row r="15">
          <cell r="D15">
            <v>329.05</v>
          </cell>
        </row>
        <row r="22">
          <cell r="D22">
            <v>43.44</v>
          </cell>
        </row>
      </sheetData>
      <sheetData sheetId="5">
        <row r="15">
          <cell r="D15">
            <v>329.05</v>
          </cell>
        </row>
        <row r="22">
          <cell r="D22">
            <v>43.44</v>
          </cell>
        </row>
      </sheetData>
      <sheetData sheetId="6">
        <row r="15">
          <cell r="D15">
            <v>329.05</v>
          </cell>
        </row>
        <row r="22">
          <cell r="D22">
            <v>43.44</v>
          </cell>
        </row>
      </sheetData>
      <sheetData sheetId="7">
        <row r="15">
          <cell r="D15">
            <v>481.89</v>
          </cell>
        </row>
        <row r="22">
          <cell r="D22">
            <v>71.14</v>
          </cell>
        </row>
      </sheetData>
      <sheetData sheetId="8">
        <row r="15">
          <cell r="D15">
            <v>407.86</v>
          </cell>
        </row>
        <row r="22">
          <cell r="D22">
            <v>59.760000000000005</v>
          </cell>
        </row>
      </sheetData>
      <sheetData sheetId="9">
        <row r="15">
          <cell r="D15">
            <v>245.19</v>
          </cell>
        </row>
        <row r="22">
          <cell r="D22">
            <v>36.09</v>
          </cell>
        </row>
      </sheetData>
      <sheetData sheetId="10">
        <row r="15">
          <cell r="D15">
            <v>626.9</v>
          </cell>
        </row>
        <row r="22">
          <cell r="D22">
            <v>59.75</v>
          </cell>
        </row>
      </sheetData>
      <sheetData sheetId="11">
        <row r="15">
          <cell r="D15">
            <v>473.51</v>
          </cell>
        </row>
        <row r="22">
          <cell r="D22">
            <v>65.11999999999999</v>
          </cell>
        </row>
      </sheetData>
      <sheetData sheetId="12">
        <row r="15">
          <cell r="D15">
            <v>608.9</v>
          </cell>
        </row>
        <row r="22">
          <cell r="D22">
            <v>89.81</v>
          </cell>
        </row>
      </sheetData>
      <sheetData sheetId="13">
        <row r="10">
          <cell r="D10">
            <v>51.73</v>
          </cell>
        </row>
        <row r="15">
          <cell r="D15">
            <v>74.71</v>
          </cell>
        </row>
        <row r="20">
          <cell r="D20">
            <v>3.6</v>
          </cell>
        </row>
        <row r="27">
          <cell r="D27">
            <v>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66FF"/>
  </sheetPr>
  <dimension ref="A1:M62"/>
  <sheetViews>
    <sheetView zoomScale="90" zoomScaleNormal="90" zoomScalePageLayoutView="0" workbookViewId="0" topLeftCell="A22">
      <selection activeCell="M47" sqref="M47"/>
    </sheetView>
  </sheetViews>
  <sheetFormatPr defaultColWidth="9.140625" defaultRowHeight="15"/>
  <cols>
    <col min="1" max="1" width="19.7109375" style="0" customWidth="1"/>
    <col min="2" max="2" width="25.140625" style="0" customWidth="1"/>
    <col min="3" max="3" width="9.7109375" style="0" customWidth="1"/>
    <col min="4" max="4" width="9.421875" style="0" customWidth="1"/>
    <col min="5" max="5" width="8.7109375" style="0" customWidth="1"/>
    <col min="6" max="6" width="7.28125" style="0" customWidth="1"/>
    <col min="7" max="7" width="8.421875" style="0" customWidth="1"/>
    <col min="8" max="8" width="5.7109375" style="0" customWidth="1"/>
    <col min="9" max="9" width="11.8515625" style="0" customWidth="1"/>
    <col min="10" max="10" width="10.7109375" style="0" customWidth="1"/>
    <col min="11" max="11" width="7.57421875" style="0" customWidth="1"/>
    <col min="12" max="12" width="12.00390625" style="0" customWidth="1"/>
    <col min="13" max="13" width="15.140625" style="0" customWidth="1"/>
  </cols>
  <sheetData>
    <row r="1" spans="5:9" ht="13.5" customHeight="1">
      <c r="E1" s="1"/>
      <c r="H1" s="72"/>
      <c r="I1" t="s">
        <v>15</v>
      </c>
    </row>
    <row r="2" spans="1:12" ht="15">
      <c r="A2" t="s">
        <v>16</v>
      </c>
      <c r="E2" s="1"/>
      <c r="I2" s="2" t="s">
        <v>17</v>
      </c>
      <c r="J2" s="340" t="s">
        <v>18</v>
      </c>
      <c r="K2" s="340"/>
      <c r="L2" s="73"/>
    </row>
    <row r="3" spans="1:12" ht="15">
      <c r="A3" t="s">
        <v>81</v>
      </c>
      <c r="E3" s="1"/>
      <c r="J3" s="341" t="s">
        <v>19</v>
      </c>
      <c r="K3" s="341"/>
      <c r="L3" s="69"/>
    </row>
    <row r="4" spans="5:10" ht="15">
      <c r="E4" s="1"/>
      <c r="J4" s="3"/>
    </row>
    <row r="5" spans="5:12" ht="15">
      <c r="E5" s="1"/>
      <c r="J5" s="76" t="s">
        <v>20</v>
      </c>
      <c r="K5" s="74"/>
      <c r="L5" s="74"/>
    </row>
    <row r="6" spans="1:12" ht="15">
      <c r="A6" s="4" t="s">
        <v>21</v>
      </c>
      <c r="B6" s="5"/>
      <c r="C6" s="5"/>
      <c r="D6" s="5"/>
      <c r="E6" s="5"/>
      <c r="F6" s="5"/>
      <c r="G6" s="5"/>
      <c r="H6" s="5"/>
      <c r="I6" s="6"/>
      <c r="J6" s="77" t="s">
        <v>22</v>
      </c>
      <c r="K6" s="75"/>
      <c r="L6" s="75"/>
    </row>
    <row r="7" spans="3:5" ht="15">
      <c r="C7" s="7" t="s">
        <v>23</v>
      </c>
      <c r="E7" s="1"/>
    </row>
    <row r="8" spans="5:7" ht="9" customHeight="1">
      <c r="E8" s="8"/>
      <c r="F8" s="9"/>
      <c r="G8" s="9"/>
    </row>
    <row r="9" spans="1:10" ht="16.5" customHeight="1">
      <c r="A9" s="10" t="s">
        <v>24</v>
      </c>
      <c r="B9" s="11"/>
      <c r="C9" s="11"/>
      <c r="D9" s="346" t="s">
        <v>25</v>
      </c>
      <c r="E9" s="347"/>
      <c r="F9" s="12"/>
      <c r="G9" s="15"/>
      <c r="H9" s="13" t="s">
        <v>26</v>
      </c>
      <c r="I9" s="13"/>
      <c r="J9" s="6"/>
    </row>
    <row r="10" spans="1:10" ht="11.25" customHeight="1">
      <c r="A10" s="14"/>
      <c r="B10" s="11"/>
      <c r="C10" s="11"/>
      <c r="D10" s="15"/>
      <c r="E10" s="16"/>
      <c r="F10" s="12"/>
      <c r="G10" s="15"/>
      <c r="H10" s="17"/>
      <c r="I10" s="17"/>
      <c r="J10" t="s">
        <v>27</v>
      </c>
    </row>
    <row r="11" spans="1:8" ht="12" customHeight="1">
      <c r="A11" s="14"/>
      <c r="B11" s="11"/>
      <c r="C11" s="11"/>
      <c r="D11" s="346"/>
      <c r="E11" s="347"/>
      <c r="F11" s="12"/>
      <c r="G11" s="71"/>
      <c r="H11" t="s">
        <v>28</v>
      </c>
    </row>
    <row r="12" spans="1:9" ht="12" customHeight="1">
      <c r="A12" s="18"/>
      <c r="E12" s="1"/>
      <c r="H12" t="s">
        <v>29</v>
      </c>
      <c r="I12" s="19"/>
    </row>
    <row r="13" ht="9" customHeight="1">
      <c r="E13" s="1"/>
    </row>
    <row r="14" spans="1:13" ht="14.25" customHeight="1">
      <c r="A14" s="70" t="s">
        <v>30</v>
      </c>
      <c r="B14" s="336" t="s">
        <v>31</v>
      </c>
      <c r="C14" s="336" t="s">
        <v>32</v>
      </c>
      <c r="D14" s="336" t="s">
        <v>33</v>
      </c>
      <c r="E14" s="348" t="s">
        <v>34</v>
      </c>
      <c r="F14" s="349"/>
      <c r="G14" s="349"/>
      <c r="H14" s="350"/>
      <c r="I14" s="336" t="s">
        <v>35</v>
      </c>
      <c r="J14" s="336" t="s">
        <v>36</v>
      </c>
      <c r="L14" s="342" t="s">
        <v>82</v>
      </c>
      <c r="M14" s="330" t="s">
        <v>80</v>
      </c>
    </row>
    <row r="15" spans="1:13" ht="18" customHeight="1">
      <c r="A15" s="20" t="s">
        <v>37</v>
      </c>
      <c r="B15" s="337"/>
      <c r="C15" s="337"/>
      <c r="D15" s="337"/>
      <c r="E15" s="20" t="s">
        <v>38</v>
      </c>
      <c r="F15" s="20" t="s">
        <v>39</v>
      </c>
      <c r="G15" s="22" t="s">
        <v>40</v>
      </c>
      <c r="H15" s="20" t="s">
        <v>41</v>
      </c>
      <c r="I15" s="337"/>
      <c r="J15" s="337"/>
      <c r="L15" s="343"/>
      <c r="M15" s="331"/>
    </row>
    <row r="16" spans="1:13" ht="15">
      <c r="A16" s="21">
        <v>2</v>
      </c>
      <c r="B16" s="21">
        <v>3</v>
      </c>
      <c r="C16" s="21">
        <v>4</v>
      </c>
      <c r="D16" s="21">
        <v>5</v>
      </c>
      <c r="E16" s="21">
        <v>6</v>
      </c>
      <c r="F16" s="21"/>
      <c r="G16" s="21">
        <v>7</v>
      </c>
      <c r="H16" s="21">
        <v>8</v>
      </c>
      <c r="I16" s="21">
        <v>9</v>
      </c>
      <c r="J16" s="21">
        <v>10</v>
      </c>
      <c r="L16" s="57"/>
      <c r="M16" s="78"/>
    </row>
    <row r="17" spans="1:13" ht="15">
      <c r="A17" s="23" t="s">
        <v>42</v>
      </c>
      <c r="B17" s="25" t="s">
        <v>43</v>
      </c>
      <c r="C17" s="25">
        <v>1</v>
      </c>
      <c r="D17" s="26">
        <v>14476</v>
      </c>
      <c r="E17" s="28"/>
      <c r="F17" s="25"/>
      <c r="G17" s="29">
        <v>0.3</v>
      </c>
      <c r="H17" s="29">
        <v>0.33</v>
      </c>
      <c r="I17" s="30">
        <v>23595.88</v>
      </c>
      <c r="J17" s="27">
        <f>I17*C17</f>
        <v>23595.88</v>
      </c>
      <c r="L17" s="57">
        <v>165</v>
      </c>
      <c r="M17" s="79"/>
    </row>
    <row r="18" spans="1:13" ht="15">
      <c r="A18" s="24"/>
      <c r="B18" s="25" t="s">
        <v>44</v>
      </c>
      <c r="C18" s="25">
        <v>1</v>
      </c>
      <c r="D18" s="26">
        <v>11580</v>
      </c>
      <c r="E18" s="28"/>
      <c r="F18" s="25"/>
      <c r="G18" s="29" t="s">
        <v>45</v>
      </c>
      <c r="H18" s="29" t="s">
        <v>46</v>
      </c>
      <c r="I18" s="30">
        <v>15633</v>
      </c>
      <c r="J18" s="27">
        <f>I18*C18</f>
        <v>15633</v>
      </c>
      <c r="L18" s="57">
        <v>165</v>
      </c>
      <c r="M18" s="79"/>
    </row>
    <row r="19" spans="1:13" ht="15">
      <c r="A19" s="24"/>
      <c r="B19" s="25" t="s">
        <v>47</v>
      </c>
      <c r="C19" s="25">
        <v>2</v>
      </c>
      <c r="D19" s="26">
        <v>8770</v>
      </c>
      <c r="E19" s="28"/>
      <c r="F19" s="25"/>
      <c r="G19" s="31" t="s">
        <v>45</v>
      </c>
      <c r="H19" s="29" t="s">
        <v>46</v>
      </c>
      <c r="I19" s="30">
        <v>11839.5</v>
      </c>
      <c r="J19" s="27">
        <f>I19*C19</f>
        <v>23679</v>
      </c>
      <c r="L19" s="57">
        <v>165</v>
      </c>
      <c r="M19" s="79"/>
    </row>
    <row r="20" spans="1:13" ht="15">
      <c r="A20" s="32"/>
      <c r="B20" s="33" t="s">
        <v>48</v>
      </c>
      <c r="C20" s="25">
        <v>1</v>
      </c>
      <c r="D20" s="26">
        <v>6080</v>
      </c>
      <c r="E20" s="28"/>
      <c r="F20" s="25"/>
      <c r="G20" s="31" t="s">
        <v>49</v>
      </c>
      <c r="H20" s="29" t="s">
        <v>46</v>
      </c>
      <c r="I20" s="30">
        <v>8816</v>
      </c>
      <c r="J20" s="27">
        <f>I20*C20</f>
        <v>8816</v>
      </c>
      <c r="L20" s="57">
        <v>165</v>
      </c>
      <c r="M20" s="79"/>
    </row>
    <row r="21" spans="1:13" ht="15">
      <c r="A21" s="34"/>
      <c r="B21" s="25" t="s">
        <v>50</v>
      </c>
      <c r="C21" s="25">
        <v>1</v>
      </c>
      <c r="D21" s="26">
        <v>8770</v>
      </c>
      <c r="E21" s="28"/>
      <c r="F21" s="25"/>
      <c r="G21" s="31"/>
      <c r="H21" s="29">
        <v>0.1</v>
      </c>
      <c r="I21" s="30">
        <v>9647</v>
      </c>
      <c r="J21" s="27">
        <f>I21*C21</f>
        <v>9647</v>
      </c>
      <c r="L21" s="57">
        <v>165</v>
      </c>
      <c r="M21" s="79"/>
    </row>
    <row r="22" spans="1:13" ht="15">
      <c r="A22" s="332" t="s">
        <v>51</v>
      </c>
      <c r="B22" s="333"/>
      <c r="C22" s="35">
        <f>SUM(C17:C21)</f>
        <v>6</v>
      </c>
      <c r="D22" s="36"/>
      <c r="E22" s="38"/>
      <c r="F22" s="35"/>
      <c r="G22" s="39"/>
      <c r="H22" s="39"/>
      <c r="I22" s="37"/>
      <c r="J22" s="37">
        <f>SUM(J17:J21)</f>
        <v>81370.88</v>
      </c>
      <c r="L22" s="57"/>
      <c r="M22" s="79"/>
    </row>
    <row r="23" spans="1:13" ht="27.75" customHeight="1">
      <c r="A23" s="23" t="s">
        <v>52</v>
      </c>
      <c r="B23" s="40" t="s">
        <v>53</v>
      </c>
      <c r="C23" s="25">
        <v>4</v>
      </c>
      <c r="D23" s="26">
        <f>CEILING(+'[1]Лист2'!E25*1.08,1)</f>
        <v>6893</v>
      </c>
      <c r="E23" s="29">
        <v>0.08</v>
      </c>
      <c r="F23" s="41"/>
      <c r="G23" s="29" t="s">
        <v>54</v>
      </c>
      <c r="H23" s="29" t="s">
        <v>46</v>
      </c>
      <c r="I23" s="30">
        <v>11580.24</v>
      </c>
      <c r="J23" s="27">
        <f>I23*C23</f>
        <v>46320.96</v>
      </c>
      <c r="L23" s="57">
        <v>165</v>
      </c>
      <c r="M23" s="79">
        <v>77.04</v>
      </c>
    </row>
    <row r="24" spans="1:13" ht="14.25" customHeight="1">
      <c r="A24" s="32"/>
      <c r="B24" s="40" t="s">
        <v>55</v>
      </c>
      <c r="C24" s="25">
        <v>2</v>
      </c>
      <c r="D24" s="26">
        <v>5205</v>
      </c>
      <c r="E24" s="29">
        <v>0.04</v>
      </c>
      <c r="F24" s="41"/>
      <c r="G24" s="29" t="s">
        <v>56</v>
      </c>
      <c r="H24" s="29" t="s">
        <v>46</v>
      </c>
      <c r="I24" s="30">
        <v>8588.25</v>
      </c>
      <c r="J24" s="27">
        <f>I24*C24</f>
        <v>17176.5</v>
      </c>
      <c r="L24" s="57">
        <v>165</v>
      </c>
      <c r="M24" s="79"/>
    </row>
    <row r="25" spans="1:13" s="151" customFormat="1" ht="15">
      <c r="A25" s="145"/>
      <c r="B25" s="145" t="s">
        <v>57</v>
      </c>
      <c r="C25" s="145">
        <v>3</v>
      </c>
      <c r="D25" s="146">
        <v>5828</v>
      </c>
      <c r="E25" s="147">
        <v>0.04</v>
      </c>
      <c r="F25" s="148"/>
      <c r="G25" s="147" t="s">
        <v>58</v>
      </c>
      <c r="H25" s="147" t="s">
        <v>46</v>
      </c>
      <c r="I25" s="149">
        <v>10140.72</v>
      </c>
      <c r="J25" s="150">
        <f>I25*C25</f>
        <v>30422.159999999996</v>
      </c>
      <c r="L25" s="152">
        <v>165</v>
      </c>
      <c r="M25" s="153">
        <v>61.17</v>
      </c>
    </row>
    <row r="26" spans="1:13" ht="15">
      <c r="A26" s="24"/>
      <c r="B26" s="25" t="s">
        <v>59</v>
      </c>
      <c r="C26" s="25">
        <v>3</v>
      </c>
      <c r="D26" s="26">
        <v>5205</v>
      </c>
      <c r="E26" s="28"/>
      <c r="F26" s="25"/>
      <c r="G26" s="29" t="s">
        <v>46</v>
      </c>
      <c r="H26" s="29" t="s">
        <v>45</v>
      </c>
      <c r="I26" s="30">
        <v>7026.75</v>
      </c>
      <c r="J26" s="27">
        <f>I26*C26</f>
        <v>21080.25</v>
      </c>
      <c r="L26" s="57">
        <v>165</v>
      </c>
      <c r="M26" s="79"/>
    </row>
    <row r="27" spans="1:13" ht="15">
      <c r="A27" s="24"/>
      <c r="B27" s="25" t="s">
        <v>285</v>
      </c>
      <c r="C27" s="25">
        <v>1</v>
      </c>
      <c r="D27" s="26"/>
      <c r="E27" s="28"/>
      <c r="F27" s="25"/>
      <c r="G27" s="29"/>
      <c r="H27" s="29"/>
      <c r="I27" s="30"/>
      <c r="J27" s="27"/>
      <c r="L27" s="57">
        <v>165</v>
      </c>
      <c r="M27" s="79">
        <v>52.13</v>
      </c>
    </row>
    <row r="28" spans="1:13" ht="15">
      <c r="A28" s="24"/>
      <c r="B28" s="25" t="s">
        <v>60</v>
      </c>
      <c r="C28" s="25">
        <v>6</v>
      </c>
      <c r="D28" s="26">
        <v>5205</v>
      </c>
      <c r="E28" s="28"/>
      <c r="F28" s="29">
        <v>0.35</v>
      </c>
      <c r="G28" s="29"/>
      <c r="H28" s="29" t="s">
        <v>61</v>
      </c>
      <c r="I28" s="30">
        <v>6685.95</v>
      </c>
      <c r="J28" s="27">
        <f>I28*C28</f>
        <v>40115.7</v>
      </c>
      <c r="L28" s="57">
        <v>165</v>
      </c>
      <c r="M28" s="79"/>
    </row>
    <row r="29" spans="1:13" ht="15">
      <c r="A29" s="332" t="s">
        <v>51</v>
      </c>
      <c r="B29" s="333"/>
      <c r="C29" s="42">
        <f>SUM(C23:C28)</f>
        <v>19</v>
      </c>
      <c r="D29" s="43"/>
      <c r="E29" s="44"/>
      <c r="F29" s="45"/>
      <c r="G29" s="45"/>
      <c r="H29" s="45"/>
      <c r="I29" s="46"/>
      <c r="J29" s="46">
        <f>SUM(J23:J28)</f>
        <v>155115.57</v>
      </c>
      <c r="L29" s="57"/>
      <c r="M29" s="79"/>
    </row>
    <row r="30" spans="1:13" ht="15">
      <c r="A30" s="338" t="s">
        <v>62</v>
      </c>
      <c r="B30" s="339"/>
      <c r="C30" s="47">
        <f>SUM(C22+C29)</f>
        <v>25</v>
      </c>
      <c r="D30" s="48"/>
      <c r="E30" s="49"/>
      <c r="F30" s="50"/>
      <c r="G30" s="50"/>
      <c r="H30" s="50"/>
      <c r="I30" s="51"/>
      <c r="J30" s="52">
        <f>SUM(J22+J29)</f>
        <v>236486.45</v>
      </c>
      <c r="L30" s="57"/>
      <c r="M30" s="79"/>
    </row>
    <row r="31" spans="1:13" ht="15">
      <c r="A31" s="24" t="s">
        <v>42</v>
      </c>
      <c r="B31" s="24" t="s">
        <v>63</v>
      </c>
      <c r="C31" s="24">
        <v>1</v>
      </c>
      <c r="D31" s="54">
        <v>10580</v>
      </c>
      <c r="E31" s="53"/>
      <c r="F31" s="24"/>
      <c r="G31" s="29" t="s">
        <v>45</v>
      </c>
      <c r="H31" s="29" t="s">
        <v>46</v>
      </c>
      <c r="I31" s="55">
        <v>14283</v>
      </c>
      <c r="J31" s="27">
        <f aca="true" t="shared" si="0" ref="J31:J36">SUM(I31*C31)</f>
        <v>14283</v>
      </c>
      <c r="L31" s="57">
        <v>165</v>
      </c>
      <c r="M31" s="79"/>
    </row>
    <row r="32" spans="1:13" s="151" customFormat="1" ht="15">
      <c r="A32" s="145"/>
      <c r="B32" s="145" t="s">
        <v>64</v>
      </c>
      <c r="C32" s="145">
        <v>1</v>
      </c>
      <c r="D32" s="146">
        <v>7733</v>
      </c>
      <c r="E32" s="154"/>
      <c r="F32" s="145"/>
      <c r="G32" s="147" t="s">
        <v>49</v>
      </c>
      <c r="H32" s="147" t="s">
        <v>46</v>
      </c>
      <c r="I32" s="149">
        <v>11212.85</v>
      </c>
      <c r="J32" s="150">
        <f t="shared" si="0"/>
        <v>11212.85</v>
      </c>
      <c r="L32" s="152">
        <v>165</v>
      </c>
      <c r="M32" s="153">
        <v>75.48</v>
      </c>
    </row>
    <row r="33" spans="1:13" ht="15">
      <c r="A33" s="24"/>
      <c r="B33" s="24" t="s">
        <v>65</v>
      </c>
      <c r="C33" s="24">
        <v>1</v>
      </c>
      <c r="D33" s="54">
        <v>6205</v>
      </c>
      <c r="E33" s="53"/>
      <c r="F33" s="24"/>
      <c r="G33" s="29" t="s">
        <v>46</v>
      </c>
      <c r="H33" s="29" t="s">
        <v>46</v>
      </c>
      <c r="I33" s="55">
        <v>9695.31</v>
      </c>
      <c r="J33" s="27">
        <f t="shared" si="0"/>
        <v>9695.31</v>
      </c>
      <c r="L33" s="57">
        <v>165</v>
      </c>
      <c r="M33" s="79"/>
    </row>
    <row r="34" spans="1:13" ht="15">
      <c r="A34" s="24"/>
      <c r="B34" s="24" t="s">
        <v>47</v>
      </c>
      <c r="C34" s="24">
        <v>1</v>
      </c>
      <c r="D34" s="54">
        <v>7733</v>
      </c>
      <c r="E34" s="53"/>
      <c r="F34" s="24"/>
      <c r="G34" s="29" t="s">
        <v>45</v>
      </c>
      <c r="H34" s="29" t="s">
        <v>46</v>
      </c>
      <c r="I34" s="55">
        <v>10439.55</v>
      </c>
      <c r="J34" s="27">
        <f t="shared" si="0"/>
        <v>10439.55</v>
      </c>
      <c r="L34" s="57">
        <v>165</v>
      </c>
      <c r="M34" s="79"/>
    </row>
    <row r="35" spans="1:13" ht="15">
      <c r="A35" s="24"/>
      <c r="B35" s="24" t="s">
        <v>66</v>
      </c>
      <c r="C35" s="24">
        <v>1</v>
      </c>
      <c r="D35" s="54">
        <v>6300</v>
      </c>
      <c r="E35" s="53"/>
      <c r="F35" s="24"/>
      <c r="G35" s="29" t="s">
        <v>45</v>
      </c>
      <c r="H35" s="29" t="s">
        <v>46</v>
      </c>
      <c r="I35" s="55">
        <v>8505</v>
      </c>
      <c r="J35" s="27">
        <f t="shared" si="0"/>
        <v>8505</v>
      </c>
      <c r="L35" s="57">
        <v>165</v>
      </c>
      <c r="M35" s="79"/>
    </row>
    <row r="36" spans="1:13" ht="15">
      <c r="A36" s="56"/>
      <c r="B36" s="25" t="s">
        <v>67</v>
      </c>
      <c r="C36" s="25">
        <v>1</v>
      </c>
      <c r="D36" s="26">
        <v>5205</v>
      </c>
      <c r="E36" s="28"/>
      <c r="F36" s="25"/>
      <c r="G36" s="29"/>
      <c r="H36" s="29" t="s">
        <v>49</v>
      </c>
      <c r="I36" s="30">
        <v>6246</v>
      </c>
      <c r="J36" s="27">
        <f t="shared" si="0"/>
        <v>6246</v>
      </c>
      <c r="L36" s="57">
        <v>165</v>
      </c>
      <c r="M36" s="79"/>
    </row>
    <row r="37" spans="1:13" ht="15">
      <c r="A37" s="332" t="s">
        <v>51</v>
      </c>
      <c r="B37" s="333"/>
      <c r="C37" s="35">
        <f>SUM(C31:C36)</f>
        <v>6</v>
      </c>
      <c r="D37" s="36"/>
      <c r="E37" s="38"/>
      <c r="F37" s="35"/>
      <c r="G37" s="39"/>
      <c r="H37" s="39"/>
      <c r="I37" s="35"/>
      <c r="J37" s="37">
        <f>SUM(J31:J36)</f>
        <v>60381.70999999999</v>
      </c>
      <c r="L37" s="57"/>
      <c r="M37" s="79"/>
    </row>
    <row r="38" spans="1:13" ht="15">
      <c r="A38" s="24" t="s">
        <v>68</v>
      </c>
      <c r="B38" s="24" t="s">
        <v>69</v>
      </c>
      <c r="C38" s="24">
        <v>1</v>
      </c>
      <c r="D38" s="54">
        <v>6382</v>
      </c>
      <c r="E38" s="29">
        <v>0.08</v>
      </c>
      <c r="F38" s="24"/>
      <c r="G38" s="29" t="s">
        <v>70</v>
      </c>
      <c r="H38" s="29" t="s">
        <v>70</v>
      </c>
      <c r="I38" s="55">
        <v>10721.76</v>
      </c>
      <c r="J38" s="27">
        <f aca="true" t="shared" si="1" ref="J38:J45">SUM(I38*C38)</f>
        <v>10721.76</v>
      </c>
      <c r="L38" s="57">
        <v>165</v>
      </c>
      <c r="M38" s="79">
        <v>58.81</v>
      </c>
    </row>
    <row r="39" spans="1:13" s="151" customFormat="1" ht="15">
      <c r="A39" s="145" t="s">
        <v>71</v>
      </c>
      <c r="B39" s="145" t="s">
        <v>72</v>
      </c>
      <c r="C39" s="145">
        <v>1</v>
      </c>
      <c r="D39" s="146">
        <v>5205</v>
      </c>
      <c r="E39" s="147">
        <v>0.08</v>
      </c>
      <c r="F39" s="145"/>
      <c r="G39" s="147" t="s">
        <v>49</v>
      </c>
      <c r="H39" s="147" t="s">
        <v>70</v>
      </c>
      <c r="I39" s="149">
        <v>8223.9</v>
      </c>
      <c r="J39" s="150">
        <f t="shared" si="1"/>
        <v>8223.9</v>
      </c>
      <c r="L39" s="152">
        <v>165</v>
      </c>
      <c r="M39" s="153">
        <v>54.44</v>
      </c>
    </row>
    <row r="40" spans="1:13" ht="15">
      <c r="A40" s="24"/>
      <c r="B40" s="24" t="s">
        <v>73</v>
      </c>
      <c r="C40" s="24">
        <v>2</v>
      </c>
      <c r="D40" s="54">
        <v>5205</v>
      </c>
      <c r="E40" s="29">
        <v>0.04</v>
      </c>
      <c r="F40" s="24"/>
      <c r="G40" s="29" t="s">
        <v>70</v>
      </c>
      <c r="H40" s="29" t="s">
        <v>70</v>
      </c>
      <c r="I40" s="55">
        <v>8536.2</v>
      </c>
      <c r="J40" s="27">
        <f t="shared" si="1"/>
        <v>17072.4</v>
      </c>
      <c r="L40" s="57">
        <v>165</v>
      </c>
      <c r="M40" s="79">
        <v>56.57</v>
      </c>
    </row>
    <row r="41" spans="1:13" s="151" customFormat="1" ht="15">
      <c r="A41" s="145"/>
      <c r="B41" s="145" t="s">
        <v>74</v>
      </c>
      <c r="C41" s="145">
        <v>4</v>
      </c>
      <c r="D41" s="146">
        <v>5205</v>
      </c>
      <c r="E41" s="147">
        <v>0.04</v>
      </c>
      <c r="F41" s="145"/>
      <c r="G41" s="147" t="s">
        <v>46</v>
      </c>
      <c r="H41" s="147" t="s">
        <v>45</v>
      </c>
      <c r="I41" s="149">
        <v>7234.95</v>
      </c>
      <c r="J41" s="150">
        <f t="shared" si="1"/>
        <v>28939.8</v>
      </c>
      <c r="L41" s="152">
        <v>165</v>
      </c>
      <c r="M41" s="153">
        <v>48.23</v>
      </c>
    </row>
    <row r="42" spans="1:13" ht="15">
      <c r="A42" s="24"/>
      <c r="B42" s="24" t="s">
        <v>279</v>
      </c>
      <c r="C42" s="24">
        <v>2</v>
      </c>
      <c r="D42" s="54">
        <v>5205</v>
      </c>
      <c r="E42" s="29">
        <v>0.04</v>
      </c>
      <c r="F42" s="24"/>
      <c r="G42" s="29">
        <v>0.25</v>
      </c>
      <c r="H42" s="29">
        <v>0.2</v>
      </c>
      <c r="I42" s="55">
        <v>7755.45</v>
      </c>
      <c r="J42" s="27">
        <f t="shared" si="1"/>
        <v>15510.9</v>
      </c>
      <c r="L42" s="57">
        <v>165</v>
      </c>
      <c r="M42" s="79">
        <v>70.97</v>
      </c>
    </row>
    <row r="43" spans="1:13" ht="15">
      <c r="A43" s="24"/>
      <c r="B43" s="24" t="s">
        <v>55</v>
      </c>
      <c r="C43" s="24">
        <v>1</v>
      </c>
      <c r="D43" s="54">
        <v>5205</v>
      </c>
      <c r="E43" s="29">
        <v>0.04</v>
      </c>
      <c r="F43" s="24"/>
      <c r="G43" s="29" t="s">
        <v>56</v>
      </c>
      <c r="H43" s="29" t="s">
        <v>46</v>
      </c>
      <c r="I43" s="55">
        <v>8796.45</v>
      </c>
      <c r="J43" s="27">
        <f t="shared" si="1"/>
        <v>8796.45</v>
      </c>
      <c r="L43" s="57">
        <v>165</v>
      </c>
      <c r="M43" s="79"/>
    </row>
    <row r="44" spans="1:13" ht="28.5" customHeight="1">
      <c r="A44" s="24"/>
      <c r="B44" s="57" t="s">
        <v>75</v>
      </c>
      <c r="C44" s="24">
        <v>1</v>
      </c>
      <c r="D44" s="54">
        <v>5205</v>
      </c>
      <c r="E44" s="53"/>
      <c r="F44" s="24"/>
      <c r="G44" s="29">
        <v>0.5</v>
      </c>
      <c r="H44" s="29" t="s">
        <v>76</v>
      </c>
      <c r="I44" s="55">
        <v>10410</v>
      </c>
      <c r="J44" s="27">
        <f t="shared" si="1"/>
        <v>10410</v>
      </c>
      <c r="L44" s="57">
        <v>165</v>
      </c>
      <c r="M44" s="79"/>
    </row>
    <row r="45" spans="1:13" ht="18.75" customHeight="1">
      <c r="A45" s="56"/>
      <c r="B45" s="57" t="s">
        <v>77</v>
      </c>
      <c r="C45" s="24">
        <v>3</v>
      </c>
      <c r="D45" s="54">
        <v>5205</v>
      </c>
      <c r="E45" s="53"/>
      <c r="F45" s="24"/>
      <c r="G45" s="29">
        <v>0.3</v>
      </c>
      <c r="H45" s="29" t="s">
        <v>46</v>
      </c>
      <c r="I45" s="55">
        <v>8067.75</v>
      </c>
      <c r="J45" s="27">
        <f t="shared" si="1"/>
        <v>24203.25</v>
      </c>
      <c r="L45" s="57">
        <v>165</v>
      </c>
      <c r="M45" s="79">
        <v>53.84</v>
      </c>
    </row>
    <row r="46" spans="1:13" ht="15">
      <c r="A46" s="332" t="s">
        <v>51</v>
      </c>
      <c r="B46" s="333"/>
      <c r="C46" s="35">
        <f>SUM(C38:C45)</f>
        <v>15</v>
      </c>
      <c r="D46" s="36"/>
      <c r="E46" s="38"/>
      <c r="F46" s="35"/>
      <c r="G46" s="35"/>
      <c r="H46" s="39"/>
      <c r="I46" s="35"/>
      <c r="J46" s="37">
        <f>SUM(J38:J45)</f>
        <v>123878.45999999999</v>
      </c>
      <c r="L46" s="24"/>
      <c r="M46" s="79"/>
    </row>
    <row r="47" spans="1:13" ht="15">
      <c r="A47" s="334" t="s">
        <v>62</v>
      </c>
      <c r="B47" s="335"/>
      <c r="C47" s="58">
        <f>SUM(C46,C37)</f>
        <v>21</v>
      </c>
      <c r="D47" s="59"/>
      <c r="E47" s="60"/>
      <c r="F47" s="58"/>
      <c r="G47" s="58"/>
      <c r="H47" s="58"/>
      <c r="I47" s="58"/>
      <c r="J47" s="61">
        <f>SUM(J46,J37)</f>
        <v>184260.16999999998</v>
      </c>
      <c r="L47" s="24"/>
      <c r="M47" s="79"/>
    </row>
    <row r="48" spans="1:13" ht="15">
      <c r="A48" s="344" t="s">
        <v>62</v>
      </c>
      <c r="B48" s="345"/>
      <c r="C48" s="62">
        <f>SUM(C30+C47)</f>
        <v>46</v>
      </c>
      <c r="D48" s="62"/>
      <c r="E48" s="64"/>
      <c r="F48" s="63"/>
      <c r="G48" s="63"/>
      <c r="H48" s="63"/>
      <c r="I48" s="63"/>
      <c r="J48" s="65">
        <f>SUM(J30+J47)</f>
        <v>420746.62</v>
      </c>
      <c r="L48" s="24"/>
      <c r="M48" s="79"/>
    </row>
    <row r="49" spans="5:13" ht="15">
      <c r="E49" s="1"/>
      <c r="M49" s="66"/>
    </row>
    <row r="50" spans="1:7" ht="15">
      <c r="A50" t="s">
        <v>78</v>
      </c>
      <c r="D50" s="66"/>
      <c r="E50" s="67" t="s">
        <v>79</v>
      </c>
      <c r="F50" s="67"/>
      <c r="G50" s="67"/>
    </row>
    <row r="51" spans="2:7" ht="15">
      <c r="B51" s="68"/>
      <c r="C51" s="68"/>
      <c r="D51" s="66"/>
      <c r="E51" s="69"/>
      <c r="F51" s="69"/>
      <c r="G51" s="69"/>
    </row>
    <row r="52" ht="15">
      <c r="A52" t="s">
        <v>252</v>
      </c>
    </row>
    <row r="53" spans="1:3" ht="15">
      <c r="A53" t="s">
        <v>248</v>
      </c>
      <c r="C53" t="s">
        <v>282</v>
      </c>
    </row>
    <row r="54" spans="1:3" ht="15">
      <c r="A54" t="s">
        <v>126</v>
      </c>
      <c r="C54">
        <v>14.2</v>
      </c>
    </row>
    <row r="55" spans="1:3" ht="15">
      <c r="A55" t="s">
        <v>122</v>
      </c>
      <c r="C55">
        <v>1.3</v>
      </c>
    </row>
    <row r="56" spans="1:3" ht="15">
      <c r="A56" t="s">
        <v>249</v>
      </c>
      <c r="C56">
        <v>6.2</v>
      </c>
    </row>
    <row r="57" spans="1:3" ht="15">
      <c r="A57" t="s">
        <v>250</v>
      </c>
      <c r="C57">
        <v>5.2</v>
      </c>
    </row>
    <row r="58" spans="1:3" ht="15">
      <c r="A58" t="s">
        <v>251</v>
      </c>
      <c r="C58">
        <v>16.6</v>
      </c>
    </row>
    <row r="59" spans="1:3" ht="15">
      <c r="A59" t="s">
        <v>126</v>
      </c>
      <c r="C59">
        <v>1.3</v>
      </c>
    </row>
    <row r="60" spans="1:3" ht="15">
      <c r="A60" t="s">
        <v>247</v>
      </c>
      <c r="C60">
        <v>8.2</v>
      </c>
    </row>
    <row r="62" ht="15">
      <c r="C62" t="e">
        <f>C53+C54+C55+C56+C57+C58+C60+C59</f>
        <v>#VALUE!</v>
      </c>
    </row>
  </sheetData>
  <sheetProtection/>
  <mergeCells count="19">
    <mergeCell ref="J2:K2"/>
    <mergeCell ref="J3:K3"/>
    <mergeCell ref="L14:L15"/>
    <mergeCell ref="A48:B48"/>
    <mergeCell ref="D11:E11"/>
    <mergeCell ref="D9:E9"/>
    <mergeCell ref="C14:C15"/>
    <mergeCell ref="D14:D15"/>
    <mergeCell ref="E14:H14"/>
    <mergeCell ref="M14:M15"/>
    <mergeCell ref="A46:B46"/>
    <mergeCell ref="A47:B47"/>
    <mergeCell ref="A37:B37"/>
    <mergeCell ref="I14:I15"/>
    <mergeCell ref="J14:J15"/>
    <mergeCell ref="A22:B22"/>
    <mergeCell ref="A29:B29"/>
    <mergeCell ref="B14:B15"/>
    <mergeCell ref="A30:B30"/>
  </mergeCells>
  <printOptions/>
  <pageMargins left="0.7" right="0.7" top="0.75" bottom="0.75" header="0.3" footer="0.3"/>
  <pageSetup horizontalDpi="180" verticalDpi="180" orientation="portrait" paperSize="9" r:id="rId1"/>
</worksheet>
</file>

<file path=xl/worksheets/sheet10.xml><?xml version="1.0" encoding="utf-8"?>
<worksheet xmlns="http://schemas.openxmlformats.org/spreadsheetml/2006/main" xmlns:r="http://schemas.openxmlformats.org/officeDocument/2006/relationships">
  <sheetPr>
    <tabColor rgb="FFCCFFFF"/>
  </sheetPr>
  <dimension ref="A1:N43"/>
  <sheetViews>
    <sheetView zoomScalePageLayoutView="0" workbookViewId="0" topLeftCell="A1">
      <selection activeCell="Q6" sqref="Q6"/>
    </sheetView>
  </sheetViews>
  <sheetFormatPr defaultColWidth="9.140625" defaultRowHeight="15"/>
  <cols>
    <col min="1" max="1" width="14.7109375" style="0" customWidth="1"/>
    <col min="2" max="2" width="1.8515625" style="0" customWidth="1"/>
    <col min="3" max="3" width="4.421875" style="0" customWidth="1"/>
    <col min="4" max="4" width="1.57421875" style="0" customWidth="1"/>
    <col min="5" max="5" width="7.28125" style="0" customWidth="1"/>
    <col min="6" max="6" width="9.7109375" style="0" customWidth="1"/>
    <col min="7" max="7" width="1.28515625" style="0" customWidth="1"/>
    <col min="8" max="8" width="4.7109375" style="0" customWidth="1"/>
    <col min="9" max="9" width="7.7109375" style="0" customWidth="1"/>
    <col min="10" max="10" width="1.8515625" style="0" customWidth="1"/>
    <col min="11" max="11" width="9.28125" style="0" customWidth="1"/>
    <col min="12" max="12" width="12.7109375" style="0" customWidth="1"/>
    <col min="13" max="13" width="11.28125" style="0" customWidth="1"/>
    <col min="14" max="14" width="11.7109375" style="0" customWidth="1"/>
  </cols>
  <sheetData>
    <row r="1" spans="1:14" ht="76.5" customHeight="1">
      <c r="A1" s="318" t="s">
        <v>338</v>
      </c>
      <c r="B1" s="318"/>
      <c r="C1" s="318"/>
      <c r="D1" s="318"/>
      <c r="E1" s="318"/>
      <c r="F1" s="318"/>
      <c r="G1" s="318"/>
      <c r="H1" s="318"/>
      <c r="I1" s="318"/>
      <c r="J1" s="318"/>
      <c r="K1" s="318"/>
      <c r="L1" s="318"/>
      <c r="M1" s="318"/>
      <c r="N1" s="304"/>
    </row>
    <row r="2" spans="1:13" ht="12" customHeight="1">
      <c r="A2" s="88"/>
      <c r="B2" s="88"/>
      <c r="C2" s="88"/>
      <c r="D2" s="88"/>
      <c r="E2" s="103"/>
      <c r="F2" s="88"/>
      <c r="G2" s="88"/>
      <c r="H2" s="88"/>
      <c r="I2" s="88"/>
      <c r="J2" s="88"/>
      <c r="K2" s="103" t="s">
        <v>117</v>
      </c>
      <c r="L2" s="88" t="s">
        <v>117</v>
      </c>
      <c r="M2" s="88"/>
    </row>
    <row r="3" spans="1:13" ht="12" customHeight="1">
      <c r="A3" s="325" t="s">
        <v>118</v>
      </c>
      <c r="B3" s="325"/>
      <c r="C3" s="325"/>
      <c r="D3" s="325"/>
      <c r="E3" s="325"/>
      <c r="F3" s="325"/>
      <c r="G3" s="325"/>
      <c r="H3" s="325"/>
      <c r="I3" s="88"/>
      <c r="J3" s="88"/>
      <c r="K3" s="100"/>
      <c r="L3" s="90">
        <f>SUM(K4:K8)</f>
        <v>38919.9</v>
      </c>
      <c r="M3" s="88"/>
    </row>
    <row r="4" spans="1:13" ht="12" customHeight="1">
      <c r="A4" s="91" t="s">
        <v>132</v>
      </c>
      <c r="B4">
        <v>1</v>
      </c>
      <c r="C4" s="91" t="s">
        <v>116</v>
      </c>
      <c r="D4" s="91" t="s">
        <v>133</v>
      </c>
      <c r="E4" s="93">
        <f>SUM(ЧТС!M32)</f>
        <v>75.48</v>
      </c>
      <c r="F4" s="93" t="s">
        <v>145</v>
      </c>
      <c r="G4" s="143" t="s">
        <v>134</v>
      </c>
      <c r="H4" s="89">
        <v>70</v>
      </c>
      <c r="I4" s="91" t="s">
        <v>135</v>
      </c>
      <c r="J4" s="91" t="s">
        <v>162</v>
      </c>
      <c r="K4" s="92">
        <f>SUM(B4*E4*H4)</f>
        <v>5283.6</v>
      </c>
      <c r="L4" s="92"/>
      <c r="M4" s="88"/>
    </row>
    <row r="5" spans="1:13" ht="12" customHeight="1">
      <c r="A5" s="91" t="s">
        <v>153</v>
      </c>
      <c r="B5">
        <v>1</v>
      </c>
      <c r="C5" s="91" t="s">
        <v>116</v>
      </c>
      <c r="D5" s="91" t="s">
        <v>133</v>
      </c>
      <c r="E5" s="93">
        <f>SUM(ЧТС!M40)</f>
        <v>56.57</v>
      </c>
      <c r="F5" s="93" t="s">
        <v>145</v>
      </c>
      <c r="G5" s="143" t="s">
        <v>133</v>
      </c>
      <c r="H5" s="89">
        <v>150</v>
      </c>
      <c r="I5" s="91" t="s">
        <v>135</v>
      </c>
      <c r="J5" s="91" t="s">
        <v>162</v>
      </c>
      <c r="K5" s="92">
        <f>SUM(B5*E5*H5)</f>
        <v>8485.5</v>
      </c>
      <c r="L5" s="92"/>
      <c r="M5" s="88"/>
    </row>
    <row r="6" spans="1:13" ht="12" customHeight="1">
      <c r="A6" s="91" t="s">
        <v>138</v>
      </c>
      <c r="B6">
        <v>1</v>
      </c>
      <c r="C6" s="91" t="s">
        <v>116</v>
      </c>
      <c r="D6" s="91" t="s">
        <v>133</v>
      </c>
      <c r="E6" s="93">
        <f>SUM(ЧТС!M41)</f>
        <v>48.23</v>
      </c>
      <c r="F6" s="93" t="s">
        <v>145</v>
      </c>
      <c r="G6" s="143" t="s">
        <v>133</v>
      </c>
      <c r="H6" s="91">
        <v>150</v>
      </c>
      <c r="I6" s="91" t="s">
        <v>135</v>
      </c>
      <c r="J6" s="91" t="s">
        <v>162</v>
      </c>
      <c r="K6" s="92">
        <f>SUM(B6*E6*H6)</f>
        <v>7234.499999999999</v>
      </c>
      <c r="L6" s="92"/>
      <c r="M6" s="88"/>
    </row>
    <row r="7" spans="1:13" ht="12" customHeight="1">
      <c r="A7" s="91" t="s">
        <v>238</v>
      </c>
      <c r="B7">
        <v>2</v>
      </c>
      <c r="C7" s="91" t="s">
        <v>116</v>
      </c>
      <c r="D7" s="91" t="s">
        <v>133</v>
      </c>
      <c r="E7" s="93">
        <v>53.84</v>
      </c>
      <c r="F7" s="93" t="s">
        <v>244</v>
      </c>
      <c r="G7" s="143" t="s">
        <v>133</v>
      </c>
      <c r="H7" s="91">
        <v>150</v>
      </c>
      <c r="I7" s="91" t="s">
        <v>135</v>
      </c>
      <c r="J7" s="91" t="s">
        <v>162</v>
      </c>
      <c r="K7" s="92">
        <f>B7*E7*H7</f>
        <v>16152.000000000002</v>
      </c>
      <c r="L7" s="92"/>
      <c r="M7" s="88"/>
    </row>
    <row r="8" spans="1:13" ht="12" customHeight="1">
      <c r="A8" s="91" t="s">
        <v>152</v>
      </c>
      <c r="B8">
        <v>1</v>
      </c>
      <c r="C8" s="91" t="s">
        <v>116</v>
      </c>
      <c r="D8" s="91" t="s">
        <v>133</v>
      </c>
      <c r="E8" s="93">
        <f>SUM(ЧТС!M38)</f>
        <v>58.81</v>
      </c>
      <c r="F8" s="93" t="s">
        <v>145</v>
      </c>
      <c r="G8" s="144" t="s">
        <v>133</v>
      </c>
      <c r="H8" s="91">
        <v>30</v>
      </c>
      <c r="I8" s="93" t="s">
        <v>136</v>
      </c>
      <c r="J8" s="93" t="s">
        <v>162</v>
      </c>
      <c r="K8" s="92">
        <f>SUM(B8*E8*H8)</f>
        <v>1764.3000000000002</v>
      </c>
      <c r="L8" s="92"/>
      <c r="M8" s="88"/>
    </row>
    <row r="9" spans="1:13" ht="12" customHeight="1">
      <c r="A9" s="164" t="s">
        <v>139</v>
      </c>
      <c r="B9" s="164"/>
      <c r="C9" s="164"/>
      <c r="D9" s="164"/>
      <c r="E9" s="103"/>
      <c r="F9" s="88"/>
      <c r="G9" s="88"/>
      <c r="H9" s="88"/>
      <c r="I9" s="155">
        <v>0.302</v>
      </c>
      <c r="J9" s="155"/>
      <c r="K9" s="100"/>
      <c r="L9" s="95">
        <f>SUM(L3*I9)</f>
        <v>11753.8098</v>
      </c>
      <c r="M9" s="88"/>
    </row>
    <row r="10" spans="1:14" ht="12" customHeight="1">
      <c r="A10" s="96" t="s">
        <v>119</v>
      </c>
      <c r="B10" s="96"/>
      <c r="C10" s="96"/>
      <c r="D10" s="96"/>
      <c r="E10" s="107"/>
      <c r="F10" s="97"/>
      <c r="G10" s="97"/>
      <c r="H10" s="97"/>
      <c r="I10" s="97"/>
      <c r="J10" s="97"/>
      <c r="K10" s="106"/>
      <c r="L10" s="98">
        <f>SUM(K11:K12)</f>
        <v>17724.54</v>
      </c>
      <c r="M10" s="88"/>
      <c r="N10" s="66">
        <f>L10+L13+L16+L19+K35</f>
        <v>59385.63297</v>
      </c>
    </row>
    <row r="11" spans="1:13" ht="12" customHeight="1">
      <c r="A11" s="88" t="s">
        <v>114</v>
      </c>
      <c r="B11" s="88"/>
      <c r="C11" s="88"/>
      <c r="D11" s="88"/>
      <c r="E11" s="103">
        <f>SUM('ст-ть машины час'!D21)</f>
        <v>141.12</v>
      </c>
      <c r="F11" s="93" t="s">
        <v>145</v>
      </c>
      <c r="G11" s="88" t="s">
        <v>133</v>
      </c>
      <c r="H11" s="88">
        <v>32</v>
      </c>
      <c r="I11" s="88" t="s">
        <v>142</v>
      </c>
      <c r="J11" s="88" t="s">
        <v>162</v>
      </c>
      <c r="K11" s="100">
        <f>SUM(E11*H11)</f>
        <v>4515.84</v>
      </c>
      <c r="L11" s="99"/>
      <c r="M11" s="97"/>
    </row>
    <row r="12" spans="1:13" ht="12" customHeight="1">
      <c r="A12" s="88" t="s">
        <v>161</v>
      </c>
      <c r="B12" s="88"/>
      <c r="C12" s="88"/>
      <c r="D12" s="88"/>
      <c r="E12" s="103">
        <v>440.29</v>
      </c>
      <c r="F12" s="93" t="s">
        <v>145</v>
      </c>
      <c r="G12" s="88" t="s">
        <v>133</v>
      </c>
      <c r="H12" s="88">
        <v>30</v>
      </c>
      <c r="I12" s="88" t="s">
        <v>142</v>
      </c>
      <c r="J12" s="88" t="s">
        <v>162</v>
      </c>
      <c r="K12" s="100">
        <f>SUM(E12*H12)</f>
        <v>13208.7</v>
      </c>
      <c r="L12" s="99"/>
      <c r="M12" s="97"/>
    </row>
    <row r="13" spans="1:13" ht="12" customHeight="1">
      <c r="A13" s="164" t="s">
        <v>141</v>
      </c>
      <c r="B13" s="164"/>
      <c r="C13" s="164"/>
      <c r="D13" s="164"/>
      <c r="E13" s="103"/>
      <c r="F13" s="88"/>
      <c r="G13" s="88"/>
      <c r="H13" s="88"/>
      <c r="I13" s="88"/>
      <c r="J13" s="88"/>
      <c r="K13" s="100"/>
      <c r="L13" s="90">
        <f>SUM(K14:K15)</f>
        <v>3287.92</v>
      </c>
      <c r="M13" s="88"/>
    </row>
    <row r="14" spans="1:13" ht="12" customHeight="1">
      <c r="A14" s="88" t="s">
        <v>114</v>
      </c>
      <c r="B14" s="88"/>
      <c r="C14" s="88"/>
      <c r="D14" s="88"/>
      <c r="E14" s="103">
        <f>SUM('ст-ть машины час'!E21)</f>
        <v>8.06</v>
      </c>
      <c r="F14" s="93" t="s">
        <v>145</v>
      </c>
      <c r="G14" s="88" t="s">
        <v>133</v>
      </c>
      <c r="H14" s="88">
        <v>32</v>
      </c>
      <c r="I14" s="88" t="s">
        <v>142</v>
      </c>
      <c r="J14" s="88" t="s">
        <v>162</v>
      </c>
      <c r="K14" s="100">
        <f>SUM(E14*H14)</f>
        <v>257.92</v>
      </c>
      <c r="L14" s="101"/>
      <c r="M14" s="88"/>
    </row>
    <row r="15" spans="1:13" ht="12" customHeight="1">
      <c r="A15" s="88" t="s">
        <v>161</v>
      </c>
      <c r="B15" s="88"/>
      <c r="C15" s="88"/>
      <c r="D15" s="88"/>
      <c r="E15" s="103">
        <v>101</v>
      </c>
      <c r="F15" s="93" t="s">
        <v>145</v>
      </c>
      <c r="G15" s="88" t="s">
        <v>133</v>
      </c>
      <c r="H15" s="88">
        <v>30</v>
      </c>
      <c r="I15" s="88" t="s">
        <v>142</v>
      </c>
      <c r="J15" s="88" t="s">
        <v>162</v>
      </c>
      <c r="K15" s="100">
        <f>SUM(E15*H15)</f>
        <v>3030</v>
      </c>
      <c r="L15" s="101"/>
      <c r="M15" s="88"/>
    </row>
    <row r="16" spans="1:13" ht="12" customHeight="1">
      <c r="A16" s="102" t="s">
        <v>143</v>
      </c>
      <c r="B16" s="102"/>
      <c r="C16" s="102"/>
      <c r="D16" s="102"/>
      <c r="E16" s="107"/>
      <c r="F16" s="97"/>
      <c r="G16" s="97"/>
      <c r="H16" s="97"/>
      <c r="I16" s="97"/>
      <c r="J16" s="97"/>
      <c r="K16" s="106"/>
      <c r="L16" s="95">
        <f>SUM(K17:K18)</f>
        <v>1443.8999999999999</v>
      </c>
      <c r="M16" s="88"/>
    </row>
    <row r="17" spans="1:13" ht="12" customHeight="1">
      <c r="A17" s="88" t="s">
        <v>161</v>
      </c>
      <c r="B17" s="88"/>
      <c r="C17" s="88"/>
      <c r="D17" s="88"/>
      <c r="E17" s="103">
        <f>SUM('ст-ть машины час'!G11)</f>
        <v>46.21</v>
      </c>
      <c r="F17" s="93" t="s">
        <v>145</v>
      </c>
      <c r="G17" s="97" t="s">
        <v>133</v>
      </c>
      <c r="H17" s="88">
        <v>30</v>
      </c>
      <c r="I17" s="88" t="s">
        <v>142</v>
      </c>
      <c r="J17" s="88" t="s">
        <v>162</v>
      </c>
      <c r="K17" s="103">
        <f>SUM(E17*H17)</f>
        <v>1386.3</v>
      </c>
      <c r="L17" s="99"/>
      <c r="M17" s="97"/>
    </row>
    <row r="18" spans="1:13" ht="12" customHeight="1">
      <c r="A18" s="88" t="s">
        <v>114</v>
      </c>
      <c r="B18" s="88"/>
      <c r="C18" s="88"/>
      <c r="D18" s="88"/>
      <c r="E18" s="103">
        <v>1.8</v>
      </c>
      <c r="F18" s="93" t="s">
        <v>145</v>
      </c>
      <c r="G18" s="88" t="s">
        <v>133</v>
      </c>
      <c r="H18" s="88">
        <v>32</v>
      </c>
      <c r="I18" s="88" t="s">
        <v>142</v>
      </c>
      <c r="J18" s="88" t="s">
        <v>162</v>
      </c>
      <c r="K18" s="100">
        <f>SUM(E18*H18)</f>
        <v>57.6</v>
      </c>
      <c r="L18" s="101"/>
      <c r="M18" s="88"/>
    </row>
    <row r="19" spans="1:13" ht="12" customHeight="1">
      <c r="A19" s="169" t="s">
        <v>214</v>
      </c>
      <c r="B19" s="159"/>
      <c r="C19" s="159"/>
      <c r="D19" s="159"/>
      <c r="E19" s="103"/>
      <c r="F19" s="93"/>
      <c r="G19" s="88"/>
      <c r="H19" s="88"/>
      <c r="I19" s="88"/>
      <c r="J19" s="88"/>
      <c r="K19" s="106"/>
      <c r="L19" s="95">
        <f>K20+K21+K22+K23+K24+K25+K26</f>
        <v>35750</v>
      </c>
      <c r="M19" s="97"/>
    </row>
    <row r="20" spans="1:13" ht="12" customHeight="1">
      <c r="A20" s="159" t="s">
        <v>167</v>
      </c>
      <c r="B20" s="159"/>
      <c r="C20" s="159"/>
      <c r="D20" s="159"/>
      <c r="E20" s="103"/>
      <c r="F20" s="93" t="s">
        <v>293</v>
      </c>
      <c r="G20" s="88" t="s">
        <v>133</v>
      </c>
      <c r="H20" s="88">
        <v>20</v>
      </c>
      <c r="I20" s="88" t="s">
        <v>155</v>
      </c>
      <c r="J20" s="88"/>
      <c r="K20" s="106">
        <f>H20*600</f>
        <v>12000</v>
      </c>
      <c r="L20" s="95"/>
      <c r="M20" s="97"/>
    </row>
    <row r="21" spans="1:13" ht="12" customHeight="1">
      <c r="A21" s="159" t="s">
        <v>170</v>
      </c>
      <c r="B21" s="159"/>
      <c r="C21" s="159"/>
      <c r="D21" s="159"/>
      <c r="E21" s="103"/>
      <c r="F21" s="93"/>
      <c r="G21" s="88"/>
      <c r="H21" s="88"/>
      <c r="I21" s="88"/>
      <c r="J21" s="88"/>
      <c r="K21" s="106">
        <v>6000</v>
      </c>
      <c r="L21" s="95"/>
      <c r="M21" s="97"/>
    </row>
    <row r="22" spans="1:13" ht="12" customHeight="1">
      <c r="A22" s="159" t="s">
        <v>171</v>
      </c>
      <c r="B22" s="159"/>
      <c r="C22" s="159"/>
      <c r="D22" s="159"/>
      <c r="E22" s="103"/>
      <c r="F22" s="93"/>
      <c r="G22" s="88"/>
      <c r="H22" s="88">
        <v>10</v>
      </c>
      <c r="I22" s="88" t="s">
        <v>155</v>
      </c>
      <c r="J22" s="88"/>
      <c r="K22" s="106">
        <v>750</v>
      </c>
      <c r="L22" s="95"/>
      <c r="M22" s="97"/>
    </row>
    <row r="23" spans="1:13" ht="12" customHeight="1">
      <c r="A23" s="159" t="s">
        <v>232</v>
      </c>
      <c r="B23" s="159"/>
      <c r="C23" s="159"/>
      <c r="D23" s="159"/>
      <c r="E23" s="88">
        <v>300</v>
      </c>
      <c r="F23" t="s">
        <v>158</v>
      </c>
      <c r="G23" s="88" t="s">
        <v>133</v>
      </c>
      <c r="H23" s="274">
        <v>20</v>
      </c>
      <c r="I23" s="93" t="s">
        <v>159</v>
      </c>
      <c r="J23" s="88" t="s">
        <v>162</v>
      </c>
      <c r="K23" s="106">
        <f>SUM(H23*E23)</f>
        <v>6000</v>
      </c>
      <c r="L23" s="95"/>
      <c r="M23" s="97"/>
    </row>
    <row r="24" spans="1:13" ht="12" customHeight="1">
      <c r="A24" s="159" t="s">
        <v>290</v>
      </c>
      <c r="B24" s="159"/>
      <c r="C24" s="159"/>
      <c r="D24" s="159"/>
      <c r="E24" s="88">
        <v>250</v>
      </c>
      <c r="F24" t="s">
        <v>158</v>
      </c>
      <c r="G24" s="88" t="s">
        <v>133</v>
      </c>
      <c r="H24" s="274">
        <v>20</v>
      </c>
      <c r="I24" s="93" t="s">
        <v>159</v>
      </c>
      <c r="J24" s="88" t="s">
        <v>162</v>
      </c>
      <c r="K24" s="106">
        <f>SUM(H24*E24)</f>
        <v>5000</v>
      </c>
      <c r="L24" s="95"/>
      <c r="M24" s="97"/>
    </row>
    <row r="25" spans="1:13" ht="12" customHeight="1">
      <c r="A25" s="159" t="s">
        <v>291</v>
      </c>
      <c r="B25" s="159"/>
      <c r="C25" s="159"/>
      <c r="D25" s="159"/>
      <c r="E25" s="88">
        <v>300</v>
      </c>
      <c r="F25" t="s">
        <v>292</v>
      </c>
      <c r="G25" s="88" t="s">
        <v>133</v>
      </c>
      <c r="H25" s="274">
        <v>5</v>
      </c>
      <c r="I25" s="93" t="s">
        <v>159</v>
      </c>
      <c r="J25" s="88" t="s">
        <v>162</v>
      </c>
      <c r="K25" s="106">
        <f>E25*H25</f>
        <v>1500</v>
      </c>
      <c r="L25" s="95"/>
      <c r="M25" s="97"/>
    </row>
    <row r="26" spans="1:13" ht="12" customHeight="1">
      <c r="A26" s="159" t="s">
        <v>233</v>
      </c>
      <c r="B26" s="159"/>
      <c r="C26" s="159"/>
      <c r="D26" s="159"/>
      <c r="E26" s="88">
        <v>900</v>
      </c>
      <c r="F26" t="s">
        <v>158</v>
      </c>
      <c r="G26" s="88" t="s">
        <v>133</v>
      </c>
      <c r="H26" s="274">
        <v>5</v>
      </c>
      <c r="I26" s="93" t="s">
        <v>159</v>
      </c>
      <c r="J26" s="88" t="s">
        <v>162</v>
      </c>
      <c r="K26" s="106">
        <f>SUM(H26*E26)</f>
        <v>4500</v>
      </c>
      <c r="L26" s="95"/>
      <c r="M26" s="97"/>
    </row>
    <row r="27" spans="1:13" ht="12" customHeight="1">
      <c r="A27" s="102" t="s">
        <v>178</v>
      </c>
      <c r="B27" s="108"/>
      <c r="C27" s="108"/>
      <c r="D27" s="108"/>
      <c r="E27" s="107"/>
      <c r="F27" s="97"/>
      <c r="G27" s="97"/>
      <c r="H27" s="97"/>
      <c r="I27" s="97"/>
      <c r="J27" s="97"/>
      <c r="K27" s="106"/>
      <c r="L27" s="95">
        <f>K28+K29+K30+K31+K32+K33+K34+K35</f>
        <v>24542.888939999997</v>
      </c>
      <c r="M27" s="97"/>
    </row>
    <row r="28" spans="1:14" ht="12" customHeight="1">
      <c r="A28" s="97" t="s">
        <v>120</v>
      </c>
      <c r="B28" s="97"/>
      <c r="C28" s="97"/>
      <c r="D28" s="97"/>
      <c r="E28" s="107"/>
      <c r="F28" s="97"/>
      <c r="G28" s="97"/>
      <c r="H28" s="97"/>
      <c r="I28" s="97"/>
      <c r="J28" s="97"/>
      <c r="K28" s="126">
        <f>N28*L3</f>
        <v>14711.7222</v>
      </c>
      <c r="L28" s="104"/>
      <c r="M28" s="97"/>
      <c r="N28">
        <v>0.378</v>
      </c>
    </row>
    <row r="29" spans="1:14" ht="12" customHeight="1">
      <c r="A29" s="97" t="s">
        <v>121</v>
      </c>
      <c r="B29" s="97"/>
      <c r="C29" s="97"/>
      <c r="D29" s="97"/>
      <c r="E29" s="107"/>
      <c r="F29" s="97"/>
      <c r="G29" s="97"/>
      <c r="H29" s="97"/>
      <c r="I29" s="97"/>
      <c r="J29" s="97"/>
      <c r="K29" s="126">
        <f>N29*L3</f>
        <v>4436.868600000001</v>
      </c>
      <c r="L29" s="104"/>
      <c r="M29" s="97"/>
      <c r="N29">
        <v>0.114</v>
      </c>
    </row>
    <row r="30" spans="1:14" ht="12" customHeight="1">
      <c r="A30" s="97" t="s">
        <v>122</v>
      </c>
      <c r="B30" s="97"/>
      <c r="C30" s="97"/>
      <c r="D30" s="97"/>
      <c r="E30" s="107"/>
      <c r="F30" s="97"/>
      <c r="G30" s="97"/>
      <c r="H30" s="97"/>
      <c r="I30" s="97"/>
      <c r="J30" s="97"/>
      <c r="K30" s="126">
        <f>N30*L3</f>
        <v>377.52303</v>
      </c>
      <c r="L30" s="104"/>
      <c r="M30" s="97"/>
      <c r="N30">
        <v>0.0097</v>
      </c>
    </row>
    <row r="31" spans="1:14" ht="12" customHeight="1">
      <c r="A31" s="97" t="s">
        <v>123</v>
      </c>
      <c r="B31" s="97"/>
      <c r="C31" s="97"/>
      <c r="D31" s="97"/>
      <c r="E31" s="107"/>
      <c r="F31" s="97"/>
      <c r="G31" s="97"/>
      <c r="H31" s="97"/>
      <c r="I31" s="97"/>
      <c r="J31" s="97"/>
      <c r="K31" s="126">
        <f>N31*L3</f>
        <v>1751.3955</v>
      </c>
      <c r="L31" s="104"/>
      <c r="M31" s="97"/>
      <c r="N31">
        <v>0.045</v>
      </c>
    </row>
    <row r="32" spans="1:14" ht="12" customHeight="1">
      <c r="A32" s="97" t="s">
        <v>124</v>
      </c>
      <c r="B32" s="97"/>
      <c r="C32" s="97"/>
      <c r="D32" s="97"/>
      <c r="E32" s="107"/>
      <c r="F32" s="97"/>
      <c r="G32" s="97"/>
      <c r="H32" s="97"/>
      <c r="I32" s="97"/>
      <c r="J32" s="97"/>
      <c r="K32" s="126">
        <f>N32*L3</f>
        <v>408.65895000000006</v>
      </c>
      <c r="L32" s="104"/>
      <c r="M32" s="103"/>
      <c r="N32">
        <v>0.0105</v>
      </c>
    </row>
    <row r="33" spans="1:14" ht="12" customHeight="1">
      <c r="A33" s="97" t="s">
        <v>125</v>
      </c>
      <c r="B33" s="97"/>
      <c r="C33" s="97"/>
      <c r="D33" s="97"/>
      <c r="E33" s="107"/>
      <c r="F33" s="97"/>
      <c r="G33" s="97"/>
      <c r="H33" s="97"/>
      <c r="I33" s="97"/>
      <c r="J33" s="97"/>
      <c r="K33" s="126">
        <f>N33*L3</f>
        <v>1405.00839</v>
      </c>
      <c r="L33" s="104"/>
      <c r="M33" s="103"/>
      <c r="N33" s="302">
        <v>0.0361</v>
      </c>
    </row>
    <row r="34" spans="1:14" ht="12" customHeight="1">
      <c r="A34" s="97" t="s">
        <v>126</v>
      </c>
      <c r="B34" s="97"/>
      <c r="C34" s="97"/>
      <c r="D34" s="97"/>
      <c r="E34" s="107"/>
      <c r="F34" s="97"/>
      <c r="G34" s="97"/>
      <c r="H34" s="97"/>
      <c r="I34" s="97"/>
      <c r="J34" s="97"/>
      <c r="K34" s="126">
        <f>N34*L3</f>
        <v>272.4393</v>
      </c>
      <c r="L34" s="104"/>
      <c r="M34" s="103"/>
      <c r="N34">
        <v>0.007</v>
      </c>
    </row>
    <row r="35" spans="1:14" ht="12" customHeight="1">
      <c r="A35" s="97" t="s">
        <v>247</v>
      </c>
      <c r="B35" s="97"/>
      <c r="C35" s="97"/>
      <c r="D35" s="97"/>
      <c r="E35" s="107"/>
      <c r="F35" s="97"/>
      <c r="G35" s="97"/>
      <c r="H35" s="97"/>
      <c r="I35" s="97"/>
      <c r="J35" s="97"/>
      <c r="K35" s="126">
        <f>N35*L3</f>
        <v>1179.27297</v>
      </c>
      <c r="L35" s="104"/>
      <c r="M35" s="103"/>
      <c r="N35" s="302">
        <v>0.0303</v>
      </c>
    </row>
    <row r="36" spans="1:13" ht="12" customHeight="1">
      <c r="A36" s="326" t="s">
        <v>127</v>
      </c>
      <c r="B36" s="326"/>
      <c r="C36" s="326"/>
      <c r="D36" s="326"/>
      <c r="E36" s="326"/>
      <c r="F36" s="165"/>
      <c r="G36" s="88"/>
      <c r="H36" s="88"/>
      <c r="I36" s="88"/>
      <c r="J36" s="88"/>
      <c r="K36" s="156"/>
      <c r="L36" s="105"/>
      <c r="M36" s="109">
        <f>L3+K28</f>
        <v>53631.6222</v>
      </c>
    </row>
    <row r="37" spans="1:13" ht="12" customHeight="1">
      <c r="A37" s="110" t="s">
        <v>128</v>
      </c>
      <c r="B37" s="110"/>
      <c r="C37" s="110"/>
      <c r="D37" s="110"/>
      <c r="E37" s="107"/>
      <c r="F37" s="97"/>
      <c r="G37" s="97"/>
      <c r="H37" s="97"/>
      <c r="I37" s="97"/>
      <c r="J37" s="97"/>
      <c r="K37" s="106"/>
      <c r="L37" s="104"/>
      <c r="M37" s="111">
        <f>L9+K29</f>
        <v>16190.6784</v>
      </c>
    </row>
    <row r="38" spans="1:13" ht="12" customHeight="1">
      <c r="A38" s="164"/>
      <c r="B38" s="164"/>
      <c r="C38" s="164"/>
      <c r="D38" s="164"/>
      <c r="E38" s="103"/>
      <c r="F38" s="88"/>
      <c r="G38" s="88"/>
      <c r="H38" s="88"/>
      <c r="I38" s="88"/>
      <c r="J38" s="88"/>
      <c r="K38" s="100"/>
      <c r="L38" s="90"/>
      <c r="M38" s="88"/>
    </row>
    <row r="39" spans="1:13" ht="12" customHeight="1">
      <c r="A39" s="164"/>
      <c r="B39" s="164"/>
      <c r="C39" s="164"/>
      <c r="D39" s="164"/>
      <c r="E39" s="103"/>
      <c r="F39" s="88"/>
      <c r="G39" s="88"/>
      <c r="H39" s="88"/>
      <c r="I39" s="88"/>
      <c r="J39" s="88"/>
      <c r="K39" s="100"/>
      <c r="L39" s="90"/>
      <c r="M39" s="88"/>
    </row>
    <row r="40" spans="1:13" ht="12" customHeight="1">
      <c r="A40" s="112" t="s">
        <v>129</v>
      </c>
      <c r="B40" s="112"/>
      <c r="C40" s="112"/>
      <c r="D40" s="112"/>
      <c r="E40" s="103"/>
      <c r="F40" s="88"/>
      <c r="G40" s="88"/>
      <c r="H40" s="88"/>
      <c r="I40" s="88"/>
      <c r="J40" s="88"/>
      <c r="K40" s="100"/>
      <c r="L40" s="113">
        <f>SUM(L3:L37)</f>
        <v>133422.95874</v>
      </c>
      <c r="M40" s="88"/>
    </row>
    <row r="41" spans="1:13" ht="12" customHeight="1">
      <c r="A41" s="164"/>
      <c r="B41" s="164"/>
      <c r="C41" s="164"/>
      <c r="D41" s="164"/>
      <c r="E41" s="103"/>
      <c r="F41" s="88"/>
      <c r="G41" s="88"/>
      <c r="H41" s="88"/>
      <c r="I41" s="88"/>
      <c r="J41" s="88"/>
      <c r="K41" s="100"/>
      <c r="L41" s="92"/>
      <c r="M41" s="88"/>
    </row>
    <row r="42" spans="1:13" ht="12" customHeight="1">
      <c r="A42" s="112" t="s">
        <v>130</v>
      </c>
      <c r="B42" s="112"/>
      <c r="C42" s="112"/>
      <c r="D42" s="112"/>
      <c r="E42" s="103"/>
      <c r="F42" s="88"/>
      <c r="G42" s="88"/>
      <c r="H42" s="88"/>
      <c r="I42" s="116"/>
      <c r="J42" s="116"/>
      <c r="K42" s="103"/>
      <c r="L42" s="117"/>
      <c r="M42" s="88"/>
    </row>
    <row r="43" spans="1:12" ht="12" customHeight="1">
      <c r="A43" s="118"/>
      <c r="B43" s="118"/>
      <c r="C43" s="118"/>
      <c r="D43" s="118"/>
      <c r="E43" s="141"/>
      <c r="F43" s="118"/>
      <c r="G43" s="118"/>
      <c r="H43" s="118"/>
      <c r="I43" s="118"/>
      <c r="J43" s="118"/>
      <c r="K43" s="141"/>
      <c r="L43" s="87"/>
    </row>
  </sheetData>
  <sheetProtection/>
  <mergeCells count="3">
    <mergeCell ref="A1:M1"/>
    <mergeCell ref="A3:H3"/>
    <mergeCell ref="A36:E36"/>
  </mergeCells>
  <printOptions/>
  <pageMargins left="0.7" right="0.7" top="0.75" bottom="0.75" header="0.3" footer="0.3"/>
  <pageSetup horizontalDpi="600" verticalDpi="600" orientation="portrait" paperSize="9" scale="90" r:id="rId1"/>
  <colBreaks count="1" manualBreakCount="1">
    <brk id="13" max="65535" man="1"/>
  </colBreaks>
</worksheet>
</file>

<file path=xl/worksheets/sheet11.xml><?xml version="1.0" encoding="utf-8"?>
<worksheet xmlns="http://schemas.openxmlformats.org/spreadsheetml/2006/main" xmlns:r="http://schemas.openxmlformats.org/officeDocument/2006/relationships">
  <sheetPr>
    <tabColor rgb="FFCCFFCC"/>
  </sheetPr>
  <dimension ref="A1:N35"/>
  <sheetViews>
    <sheetView zoomScalePageLayoutView="0" workbookViewId="0" topLeftCell="A1">
      <selection activeCell="Q4" sqref="Q4"/>
    </sheetView>
  </sheetViews>
  <sheetFormatPr defaultColWidth="9.140625" defaultRowHeight="15"/>
  <cols>
    <col min="1" max="1" width="14.7109375" style="0" customWidth="1"/>
    <col min="2" max="2" width="2.7109375" style="0" customWidth="1"/>
    <col min="3" max="3" width="4.28125" style="0" customWidth="1"/>
    <col min="4" max="4" width="1.28515625" style="0" customWidth="1"/>
    <col min="5" max="5" width="7.421875" style="0" customWidth="1"/>
    <col min="6" max="6" width="7.140625" style="0" customWidth="1"/>
    <col min="7" max="7" width="1.28515625" style="0" customWidth="1"/>
    <col min="8" max="8" width="5.00390625" style="0" customWidth="1"/>
    <col min="9" max="9" width="7.8515625" style="0" customWidth="1"/>
    <col min="10" max="10" width="1.7109375" style="0" customWidth="1"/>
    <col min="11" max="11" width="10.7109375" style="0" customWidth="1"/>
    <col min="12" max="12" width="11.7109375" style="0" customWidth="1"/>
    <col min="13" max="13" width="11.57421875" style="0" customWidth="1"/>
    <col min="14" max="14" width="11.7109375" style="0" customWidth="1"/>
  </cols>
  <sheetData>
    <row r="1" spans="1:14" ht="95.25" customHeight="1">
      <c r="A1" s="318" t="s">
        <v>0</v>
      </c>
      <c r="B1" s="318"/>
      <c r="C1" s="318"/>
      <c r="D1" s="318"/>
      <c r="E1" s="318"/>
      <c r="F1" s="318"/>
      <c r="G1" s="318"/>
      <c r="H1" s="318"/>
      <c r="I1" s="318"/>
      <c r="J1" s="318"/>
      <c r="K1" s="318"/>
      <c r="L1" s="318"/>
      <c r="M1" s="318"/>
      <c r="N1" s="304"/>
    </row>
    <row r="2" spans="1:13" ht="15">
      <c r="A2" s="88"/>
      <c r="B2" s="88"/>
      <c r="C2" s="88"/>
      <c r="D2" s="88"/>
      <c r="E2" s="103"/>
      <c r="F2" s="88"/>
      <c r="G2" s="88"/>
      <c r="H2" s="88"/>
      <c r="I2" s="88"/>
      <c r="J2" s="88"/>
      <c r="K2" s="103" t="s">
        <v>117</v>
      </c>
      <c r="L2" s="88" t="s">
        <v>117</v>
      </c>
      <c r="M2" s="88"/>
    </row>
    <row r="3" spans="1:13" ht="15">
      <c r="A3" s="325" t="s">
        <v>118</v>
      </c>
      <c r="B3" s="325"/>
      <c r="C3" s="325"/>
      <c r="D3" s="325"/>
      <c r="E3" s="325"/>
      <c r="F3" s="325"/>
      <c r="G3" s="325"/>
      <c r="H3" s="325"/>
      <c r="I3" s="88"/>
      <c r="J3" s="88"/>
      <c r="K3" s="100"/>
      <c r="L3" s="90">
        <f>SUM(K4:K8)</f>
        <v>186041.12</v>
      </c>
      <c r="M3" s="88"/>
    </row>
    <row r="4" spans="1:13" ht="15">
      <c r="A4" s="91" t="s">
        <v>132</v>
      </c>
      <c r="B4">
        <v>1</v>
      </c>
      <c r="C4" s="91" t="s">
        <v>116</v>
      </c>
      <c r="D4" s="91" t="s">
        <v>133</v>
      </c>
      <c r="E4" s="93">
        <f>SUM(ЧТС!M32)</f>
        <v>75.48</v>
      </c>
      <c r="F4" s="185" t="s">
        <v>145</v>
      </c>
      <c r="G4" s="143" t="s">
        <v>134</v>
      </c>
      <c r="H4" s="89">
        <v>82</v>
      </c>
      <c r="I4" s="183" t="s">
        <v>135</v>
      </c>
      <c r="J4" s="91" t="s">
        <v>162</v>
      </c>
      <c r="K4" s="92">
        <f>SUM(B4*E4*H4)</f>
        <v>6189.360000000001</v>
      </c>
      <c r="L4" s="92"/>
      <c r="M4" s="88"/>
    </row>
    <row r="5" spans="1:13" ht="15">
      <c r="A5" s="91" t="s">
        <v>153</v>
      </c>
      <c r="B5">
        <v>2</v>
      </c>
      <c r="C5" s="91" t="s">
        <v>116</v>
      </c>
      <c r="D5" s="91" t="s">
        <v>133</v>
      </c>
      <c r="E5" s="93">
        <f>SUM(ЧТС!M40)</f>
        <v>56.57</v>
      </c>
      <c r="F5" s="185" t="s">
        <v>145</v>
      </c>
      <c r="G5" s="143" t="s">
        <v>133</v>
      </c>
      <c r="H5" s="89">
        <v>864</v>
      </c>
      <c r="I5" s="183" t="s">
        <v>135</v>
      </c>
      <c r="J5" s="91" t="s">
        <v>162</v>
      </c>
      <c r="K5" s="92">
        <f>SUM(B5*E5*H5)</f>
        <v>97752.96</v>
      </c>
      <c r="L5" s="92"/>
      <c r="M5" s="88"/>
    </row>
    <row r="6" spans="1:13" ht="15">
      <c r="A6" s="91" t="s">
        <v>138</v>
      </c>
      <c r="B6">
        <v>2</v>
      </c>
      <c r="C6" s="91" t="s">
        <v>116</v>
      </c>
      <c r="D6" s="91" t="s">
        <v>133</v>
      </c>
      <c r="E6" s="93">
        <f>SUM(ЧТС!M41)</f>
        <v>48.23</v>
      </c>
      <c r="F6" s="185" t="s">
        <v>145</v>
      </c>
      <c r="G6" s="143" t="s">
        <v>133</v>
      </c>
      <c r="H6" s="91">
        <v>300</v>
      </c>
      <c r="I6" s="183" t="s">
        <v>135</v>
      </c>
      <c r="J6" s="91" t="s">
        <v>162</v>
      </c>
      <c r="K6" s="92">
        <f>SUM(B6*E6*H6)</f>
        <v>28937.999999999996</v>
      </c>
      <c r="L6" s="92" t="s">
        <v>294</v>
      </c>
      <c r="M6" s="88"/>
    </row>
    <row r="7" spans="1:13" ht="15">
      <c r="A7" s="91" t="s">
        <v>238</v>
      </c>
      <c r="B7">
        <v>3</v>
      </c>
      <c r="C7" s="91" t="s">
        <v>116</v>
      </c>
      <c r="D7" s="91" t="s">
        <v>133</v>
      </c>
      <c r="E7" s="93">
        <v>53.84</v>
      </c>
      <c r="F7" s="185" t="s">
        <v>244</v>
      </c>
      <c r="G7" s="143" t="s">
        <v>133</v>
      </c>
      <c r="H7" s="91">
        <v>300</v>
      </c>
      <c r="I7" s="183" t="s">
        <v>135</v>
      </c>
      <c r="J7" s="91" t="s">
        <v>162</v>
      </c>
      <c r="K7" s="92">
        <f>B7*E7*H7</f>
        <v>48456</v>
      </c>
      <c r="L7" s="92"/>
      <c r="M7" s="88"/>
    </row>
    <row r="8" spans="1:13" ht="15">
      <c r="A8" s="91" t="s">
        <v>152</v>
      </c>
      <c r="B8">
        <v>1</v>
      </c>
      <c r="C8" s="91" t="s">
        <v>116</v>
      </c>
      <c r="D8" s="91" t="s">
        <v>133</v>
      </c>
      <c r="E8" s="93">
        <f>SUM(ЧТС!M38)</f>
        <v>58.81</v>
      </c>
      <c r="F8" s="185" t="s">
        <v>145</v>
      </c>
      <c r="G8" s="144" t="s">
        <v>133</v>
      </c>
      <c r="H8" s="91">
        <v>80</v>
      </c>
      <c r="I8" s="185" t="s">
        <v>136</v>
      </c>
      <c r="J8" s="93" t="s">
        <v>162</v>
      </c>
      <c r="K8" s="92">
        <f>SUM(B8*E8*H8)</f>
        <v>4704.8</v>
      </c>
      <c r="L8" s="92"/>
      <c r="M8" s="88"/>
    </row>
    <row r="9" spans="1:14" ht="15">
      <c r="A9" s="164" t="s">
        <v>139</v>
      </c>
      <c r="B9" s="164"/>
      <c r="C9" s="164"/>
      <c r="D9" s="164"/>
      <c r="E9" s="103"/>
      <c r="F9" s="119"/>
      <c r="G9" s="88"/>
      <c r="H9" s="88"/>
      <c r="I9" s="155">
        <v>0.302</v>
      </c>
      <c r="J9" s="155"/>
      <c r="K9" s="100"/>
      <c r="L9" s="95">
        <f>SUM(L3*I9)</f>
        <v>56184.41824</v>
      </c>
      <c r="M9" s="88"/>
      <c r="N9" s="66">
        <f>L10+L13+L16+K27</f>
        <v>81576.36182399999</v>
      </c>
    </row>
    <row r="10" spans="1:13" ht="15">
      <c r="A10" s="96" t="s">
        <v>119</v>
      </c>
      <c r="B10" s="96"/>
      <c r="C10" s="96"/>
      <c r="D10" s="96"/>
      <c r="E10" s="107"/>
      <c r="F10" s="124"/>
      <c r="G10" s="97"/>
      <c r="H10" s="97"/>
      <c r="I10" s="97"/>
      <c r="J10" s="97"/>
      <c r="K10" s="106"/>
      <c r="L10" s="98">
        <f>K11+K12</f>
        <v>63089.12</v>
      </c>
      <c r="M10" s="88"/>
    </row>
    <row r="11" spans="1:13" ht="15">
      <c r="A11" s="88" t="s">
        <v>173</v>
      </c>
      <c r="B11" s="88"/>
      <c r="C11" s="88"/>
      <c r="D11" s="88"/>
      <c r="E11" s="103">
        <f>SUM('ст-ть машины час'!D12)</f>
        <v>266.11</v>
      </c>
      <c r="F11" s="185" t="s">
        <v>145</v>
      </c>
      <c r="G11" s="88" t="s">
        <v>133</v>
      </c>
      <c r="H11" s="88">
        <v>80</v>
      </c>
      <c r="I11" s="119" t="s">
        <v>142</v>
      </c>
      <c r="J11" s="88" t="s">
        <v>162</v>
      </c>
      <c r="K11" s="100">
        <f>SUM(E11*H11)</f>
        <v>21288.800000000003</v>
      </c>
      <c r="L11" s="99"/>
      <c r="M11" s="97"/>
    </row>
    <row r="12" spans="1:13" ht="15">
      <c r="A12" s="88" t="s">
        <v>7</v>
      </c>
      <c r="B12" s="88"/>
      <c r="C12" s="88"/>
      <c r="D12" s="88"/>
      <c r="E12" s="103">
        <v>48.38</v>
      </c>
      <c r="F12" s="185" t="s">
        <v>145</v>
      </c>
      <c r="G12" s="88"/>
      <c r="H12" s="88">
        <v>864</v>
      </c>
      <c r="I12" s="119" t="s">
        <v>142</v>
      </c>
      <c r="J12" s="88" t="s">
        <v>162</v>
      </c>
      <c r="K12" s="100">
        <f>E12*H12</f>
        <v>41800.32</v>
      </c>
      <c r="L12" s="99"/>
      <c r="M12" s="97"/>
    </row>
    <row r="13" spans="1:13" ht="15">
      <c r="A13" s="164" t="s">
        <v>141</v>
      </c>
      <c r="B13" s="164"/>
      <c r="C13" s="164"/>
      <c r="D13" s="164"/>
      <c r="E13" s="103"/>
      <c r="F13" s="119"/>
      <c r="G13" s="88"/>
      <c r="H13" s="88"/>
      <c r="I13" s="119"/>
      <c r="J13" s="88"/>
      <c r="K13" s="100"/>
      <c r="L13" s="90">
        <f>K14+K15</f>
        <v>9373.6</v>
      </c>
      <c r="M13" s="88"/>
    </row>
    <row r="14" spans="1:13" ht="15">
      <c r="A14" s="88" t="s">
        <v>173</v>
      </c>
      <c r="B14" s="88"/>
      <c r="C14" s="88"/>
      <c r="D14" s="88"/>
      <c r="E14" s="103">
        <f>SUM('ст-ть машины час'!E12)</f>
        <v>39.41</v>
      </c>
      <c r="F14" s="185" t="s">
        <v>145</v>
      </c>
      <c r="G14" s="88" t="s">
        <v>133</v>
      </c>
      <c r="H14" s="88">
        <v>80</v>
      </c>
      <c r="I14" s="119" t="s">
        <v>142</v>
      </c>
      <c r="J14" s="88" t="s">
        <v>162</v>
      </c>
      <c r="K14" s="100">
        <f>SUM(E14*H14)</f>
        <v>3152.7999999999997</v>
      </c>
      <c r="L14" s="99"/>
      <c r="M14" s="97"/>
    </row>
    <row r="15" spans="1:13" ht="15">
      <c r="A15" s="88" t="s">
        <v>7</v>
      </c>
      <c r="B15" s="88"/>
      <c r="C15" s="88"/>
      <c r="D15" s="88"/>
      <c r="E15" s="103">
        <v>7.2</v>
      </c>
      <c r="F15" s="185" t="s">
        <v>145</v>
      </c>
      <c r="G15" s="88" t="s">
        <v>133</v>
      </c>
      <c r="H15" s="88">
        <v>864</v>
      </c>
      <c r="I15" s="119" t="s">
        <v>142</v>
      </c>
      <c r="J15" s="88" t="s">
        <v>162</v>
      </c>
      <c r="K15" s="100">
        <f>E15*H15</f>
        <v>6220.8</v>
      </c>
      <c r="L15" s="99"/>
      <c r="M15" s="97"/>
    </row>
    <row r="16" spans="1:13" ht="15">
      <c r="A16" s="102" t="s">
        <v>143</v>
      </c>
      <c r="B16" s="102"/>
      <c r="C16" s="102"/>
      <c r="D16" s="102"/>
      <c r="E16" s="107"/>
      <c r="F16" s="124"/>
      <c r="G16" s="97"/>
      <c r="H16" s="97"/>
      <c r="I16" s="124"/>
      <c r="J16" s="97"/>
      <c r="K16" s="106"/>
      <c r="L16" s="95">
        <f>K17+K18</f>
        <v>3495.2</v>
      </c>
      <c r="M16" s="88"/>
    </row>
    <row r="17" spans="1:13" ht="15">
      <c r="A17" s="88" t="s">
        <v>173</v>
      </c>
      <c r="B17" s="88"/>
      <c r="C17" s="88"/>
      <c r="D17" s="88"/>
      <c r="E17" s="103">
        <f>SUM('ст-ть машины час'!G12)</f>
        <v>87.26</v>
      </c>
      <c r="F17" s="185" t="s">
        <v>145</v>
      </c>
      <c r="G17" s="88" t="s">
        <v>133</v>
      </c>
      <c r="H17" s="88">
        <v>20</v>
      </c>
      <c r="I17" s="119" t="s">
        <v>142</v>
      </c>
      <c r="J17" s="88" t="s">
        <v>162</v>
      </c>
      <c r="K17" s="100">
        <f>SUM(E17*H17)</f>
        <v>1745.2</v>
      </c>
      <c r="L17" s="99"/>
      <c r="M17" s="97"/>
    </row>
    <row r="18" spans="1:13" ht="15">
      <c r="A18" s="88" t="s">
        <v>7</v>
      </c>
      <c r="B18" s="88"/>
      <c r="C18" s="88"/>
      <c r="D18" s="88"/>
      <c r="E18" s="103">
        <v>35</v>
      </c>
      <c r="F18" s="185" t="s">
        <v>145</v>
      </c>
      <c r="G18" s="88" t="s">
        <v>133</v>
      </c>
      <c r="H18" s="88">
        <v>50</v>
      </c>
      <c r="I18" s="119" t="s">
        <v>142</v>
      </c>
      <c r="J18" s="88" t="s">
        <v>162</v>
      </c>
      <c r="K18" s="100">
        <f>E18*H18</f>
        <v>1750</v>
      </c>
      <c r="L18" s="99"/>
      <c r="M18" s="97"/>
    </row>
    <row r="19" spans="1:13" ht="15">
      <c r="A19" s="102" t="s">
        <v>274</v>
      </c>
      <c r="B19" s="108"/>
      <c r="C19" s="108"/>
      <c r="D19" s="108"/>
      <c r="E19" s="107"/>
      <c r="F19" s="97"/>
      <c r="G19" s="97"/>
      <c r="H19" s="97"/>
      <c r="I19" s="97"/>
      <c r="J19" s="97"/>
      <c r="K19" s="106"/>
      <c r="L19" s="95">
        <f>K20+K21+K22+K23+K24+K25+K26+K27</f>
        <v>117298.92616</v>
      </c>
      <c r="M19" s="97"/>
    </row>
    <row r="20" spans="1:14" ht="15">
      <c r="A20" s="97" t="s">
        <v>120</v>
      </c>
      <c r="B20" s="97"/>
      <c r="C20" s="97"/>
      <c r="D20" s="97"/>
      <c r="E20" s="107"/>
      <c r="F20" s="97"/>
      <c r="G20" s="97"/>
      <c r="H20" s="97"/>
      <c r="I20" s="97"/>
      <c r="J20" s="97"/>
      <c r="K20" s="100">
        <f>N20*L3</f>
        <v>70323.54336</v>
      </c>
      <c r="L20" s="104"/>
      <c r="M20" s="97"/>
      <c r="N20">
        <v>0.378</v>
      </c>
    </row>
    <row r="21" spans="1:14" ht="15">
      <c r="A21" s="97" t="s">
        <v>121</v>
      </c>
      <c r="B21" s="97"/>
      <c r="C21" s="97"/>
      <c r="D21" s="97"/>
      <c r="E21" s="107"/>
      <c r="F21" s="97"/>
      <c r="G21" s="97"/>
      <c r="H21" s="97"/>
      <c r="I21" s="97"/>
      <c r="J21" s="97"/>
      <c r="K21" s="100">
        <f>N21*L3</f>
        <v>21208.68768</v>
      </c>
      <c r="L21" s="104"/>
      <c r="M21" s="97"/>
      <c r="N21">
        <v>0.114</v>
      </c>
    </row>
    <row r="22" spans="1:14" ht="15">
      <c r="A22" s="97" t="s">
        <v>122</v>
      </c>
      <c r="B22" s="97"/>
      <c r="C22" s="97"/>
      <c r="D22" s="97"/>
      <c r="E22" s="107"/>
      <c r="F22" s="97"/>
      <c r="G22" s="97"/>
      <c r="H22" s="97"/>
      <c r="I22" s="97"/>
      <c r="J22" s="97"/>
      <c r="K22" s="100">
        <f>N22*L3</f>
        <v>1804.598864</v>
      </c>
      <c r="L22" s="104"/>
      <c r="M22" s="97"/>
      <c r="N22">
        <v>0.0097</v>
      </c>
    </row>
    <row r="23" spans="1:14" ht="15">
      <c r="A23" s="97" t="s">
        <v>123</v>
      </c>
      <c r="B23" s="97"/>
      <c r="C23" s="97"/>
      <c r="D23" s="97"/>
      <c r="E23" s="107"/>
      <c r="F23" s="97"/>
      <c r="G23" s="97"/>
      <c r="H23" s="97"/>
      <c r="I23" s="97"/>
      <c r="J23" s="97"/>
      <c r="K23" s="100">
        <f>N23*L3</f>
        <v>8371.8504</v>
      </c>
      <c r="L23" s="104"/>
      <c r="M23" s="97"/>
      <c r="N23">
        <v>0.045</v>
      </c>
    </row>
    <row r="24" spans="1:14" ht="15">
      <c r="A24" s="97" t="s">
        <v>124</v>
      </c>
      <c r="B24" s="97"/>
      <c r="C24" s="97"/>
      <c r="D24" s="97"/>
      <c r="E24" s="107"/>
      <c r="F24" s="97"/>
      <c r="G24" s="97"/>
      <c r="H24" s="97"/>
      <c r="I24" s="97"/>
      <c r="J24" s="97"/>
      <c r="K24" s="100">
        <f>N24*L3</f>
        <v>1953.4317600000002</v>
      </c>
      <c r="L24" s="104"/>
      <c r="M24" s="103"/>
      <c r="N24">
        <v>0.0105</v>
      </c>
    </row>
    <row r="25" spans="1:14" ht="15">
      <c r="A25" s="97" t="s">
        <v>125</v>
      </c>
      <c r="B25" s="97"/>
      <c r="C25" s="97"/>
      <c r="D25" s="97"/>
      <c r="E25" s="107"/>
      <c r="F25" s="97"/>
      <c r="G25" s="97"/>
      <c r="H25" s="97"/>
      <c r="I25" s="97"/>
      <c r="J25" s="97"/>
      <c r="K25" s="179">
        <f>N25*L3</f>
        <v>6716.084432</v>
      </c>
      <c r="L25" s="104"/>
      <c r="M25" s="103"/>
      <c r="N25" s="302">
        <v>0.0361</v>
      </c>
    </row>
    <row r="26" spans="1:14" ht="15">
      <c r="A26" s="97" t="s">
        <v>126</v>
      </c>
      <c r="B26" s="97"/>
      <c r="C26" s="97"/>
      <c r="D26" s="97"/>
      <c r="E26" s="107"/>
      <c r="F26" s="97"/>
      <c r="G26" s="97"/>
      <c r="H26" s="97"/>
      <c r="I26" s="97"/>
      <c r="J26" s="97"/>
      <c r="K26" s="100">
        <f>N26*L3</f>
        <v>1302.28784</v>
      </c>
      <c r="L26" s="104"/>
      <c r="M26" s="103"/>
      <c r="N26">
        <v>0.007</v>
      </c>
    </row>
    <row r="27" spans="1:14" ht="15">
      <c r="A27" s="97" t="s">
        <v>247</v>
      </c>
      <c r="B27" s="97"/>
      <c r="C27" s="97"/>
      <c r="D27" s="97"/>
      <c r="E27" s="107"/>
      <c r="F27" s="97"/>
      <c r="G27" s="97"/>
      <c r="H27" s="97"/>
      <c r="I27" s="97"/>
      <c r="J27" s="97"/>
      <c r="K27" s="100">
        <f>N27*L3</f>
        <v>5618.441824</v>
      </c>
      <c r="L27" s="104"/>
      <c r="M27" s="103"/>
      <c r="N27" s="302">
        <v>0.0302</v>
      </c>
    </row>
    <row r="28" spans="1:13" ht="15">
      <c r="A28" s="326" t="s">
        <v>127</v>
      </c>
      <c r="B28" s="326"/>
      <c r="C28" s="326"/>
      <c r="D28" s="326"/>
      <c r="E28" s="326"/>
      <c r="F28" s="165"/>
      <c r="G28" s="88"/>
      <c r="H28" s="88"/>
      <c r="I28" s="88"/>
      <c r="J28" s="88"/>
      <c r="K28" s="156"/>
      <c r="L28" s="105"/>
      <c r="M28" s="109">
        <f>L3+K20</f>
        <v>256364.66336</v>
      </c>
    </row>
    <row r="29" spans="1:13" ht="15">
      <c r="A29" s="110" t="s">
        <v>128</v>
      </c>
      <c r="B29" s="110"/>
      <c r="C29" s="110"/>
      <c r="D29" s="110"/>
      <c r="E29" s="107"/>
      <c r="F29" s="97"/>
      <c r="G29" s="97"/>
      <c r="H29" s="97"/>
      <c r="I29" s="97"/>
      <c r="J29" s="97"/>
      <c r="K29" s="106"/>
      <c r="L29" s="104"/>
      <c r="M29" s="111">
        <f>L9+K21</f>
        <v>77393.10592</v>
      </c>
    </row>
    <row r="30" spans="1:13" ht="15">
      <c r="A30" s="164"/>
      <c r="B30" s="164"/>
      <c r="C30" s="164"/>
      <c r="D30" s="164"/>
      <c r="E30" s="103"/>
      <c r="F30" s="88"/>
      <c r="G30" s="88"/>
      <c r="H30" s="88"/>
      <c r="I30" s="88"/>
      <c r="J30" s="88"/>
      <c r="K30" s="100"/>
      <c r="L30" s="90"/>
      <c r="M30" s="88"/>
    </row>
    <row r="31" spans="1:13" ht="15">
      <c r="A31" s="164"/>
      <c r="B31" s="164"/>
      <c r="C31" s="164"/>
      <c r="D31" s="164"/>
      <c r="E31" s="103"/>
      <c r="F31" s="88"/>
      <c r="G31" s="88"/>
      <c r="H31" s="88"/>
      <c r="I31" s="88"/>
      <c r="J31" s="88"/>
      <c r="K31" s="100"/>
      <c r="L31" s="90"/>
      <c r="M31" s="88"/>
    </row>
    <row r="32" spans="1:13" ht="15">
      <c r="A32" s="112" t="s">
        <v>129</v>
      </c>
      <c r="B32" s="112"/>
      <c r="C32" s="112"/>
      <c r="D32" s="112"/>
      <c r="E32" s="103"/>
      <c r="F32" s="88"/>
      <c r="G32" s="88"/>
      <c r="H32" s="88"/>
      <c r="I32" s="88"/>
      <c r="J32" s="88"/>
      <c r="K32" s="100"/>
      <c r="L32" s="113">
        <f>SUM(L3:L31)</f>
        <v>435482.3844</v>
      </c>
      <c r="M32" s="88"/>
    </row>
    <row r="33" spans="1:13" ht="15">
      <c r="A33" s="164"/>
      <c r="B33" s="164"/>
      <c r="C33" s="164"/>
      <c r="D33" s="164"/>
      <c r="E33" s="103"/>
      <c r="F33" s="88"/>
      <c r="G33" s="88"/>
      <c r="H33" s="88"/>
      <c r="I33" s="88"/>
      <c r="J33" s="88"/>
      <c r="K33" s="100"/>
      <c r="L33" s="92"/>
      <c r="M33" s="88"/>
    </row>
    <row r="34" spans="1:13" ht="15">
      <c r="A34" s="112" t="s">
        <v>130</v>
      </c>
      <c r="B34" s="112"/>
      <c r="C34" s="112"/>
      <c r="D34" s="112"/>
      <c r="E34" s="103"/>
      <c r="F34" s="88"/>
      <c r="G34" s="88"/>
      <c r="H34" s="88"/>
      <c r="I34" s="116"/>
      <c r="J34" s="116"/>
      <c r="K34" s="103"/>
      <c r="L34" s="117"/>
      <c r="M34" s="88"/>
    </row>
    <row r="35" spans="1:12" ht="15">
      <c r="A35" s="118"/>
      <c r="B35" s="118"/>
      <c r="C35" s="118"/>
      <c r="D35" s="118"/>
      <c r="E35" s="141"/>
      <c r="F35" s="118"/>
      <c r="G35" s="118"/>
      <c r="H35" s="118"/>
      <c r="I35" s="118"/>
      <c r="J35" s="118"/>
      <c r="K35" s="141"/>
      <c r="L35" s="87"/>
    </row>
  </sheetData>
  <sheetProtection/>
  <mergeCells count="3">
    <mergeCell ref="A1:M1"/>
    <mergeCell ref="A3:H3"/>
    <mergeCell ref="A28:E28"/>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CCFFFF"/>
  </sheetPr>
  <dimension ref="A1:N42"/>
  <sheetViews>
    <sheetView zoomScalePageLayoutView="0" workbookViewId="0" topLeftCell="A13">
      <selection activeCell="O1" sqref="O1"/>
    </sheetView>
  </sheetViews>
  <sheetFormatPr defaultColWidth="9.140625" defaultRowHeight="15"/>
  <cols>
    <col min="1" max="1" width="13.7109375" style="0" customWidth="1"/>
    <col min="2" max="2" width="2.7109375" style="0" customWidth="1"/>
    <col min="3" max="3" width="4.57421875" style="0" customWidth="1"/>
    <col min="4" max="4" width="2.00390625" style="0" hidden="1" customWidth="1"/>
    <col min="5" max="5" width="8.57421875" style="0" customWidth="1"/>
    <col min="6" max="6" width="8.140625" style="0" customWidth="1"/>
    <col min="7" max="7" width="1.7109375" style="0" customWidth="1"/>
    <col min="8" max="8" width="6.140625" style="0" customWidth="1"/>
    <col min="9" max="9" width="7.7109375" style="0" customWidth="1"/>
    <col min="10" max="10" width="1.7109375" style="0" customWidth="1"/>
    <col min="11" max="11" width="11.00390625" style="0" customWidth="1"/>
    <col min="12" max="12" width="12.421875" style="0" customWidth="1"/>
    <col min="13" max="13" width="9.28125" style="0" customWidth="1"/>
    <col min="14" max="14" width="11.421875" style="0" customWidth="1"/>
  </cols>
  <sheetData>
    <row r="1" spans="1:14" ht="93.75" customHeight="1">
      <c r="A1" s="318" t="s">
        <v>1</v>
      </c>
      <c r="B1" s="318"/>
      <c r="C1" s="318"/>
      <c r="D1" s="318"/>
      <c r="E1" s="318"/>
      <c r="F1" s="318"/>
      <c r="G1" s="318"/>
      <c r="H1" s="318"/>
      <c r="I1" s="318"/>
      <c r="J1" s="318"/>
      <c r="K1" s="318"/>
      <c r="L1" s="318"/>
      <c r="M1" s="318"/>
      <c r="N1" s="304"/>
    </row>
    <row r="2" spans="1:13" ht="15">
      <c r="A2" s="88"/>
      <c r="B2" s="88"/>
      <c r="C2" s="88"/>
      <c r="D2" s="88"/>
      <c r="E2" s="103"/>
      <c r="F2" s="88"/>
      <c r="G2" s="88"/>
      <c r="H2" s="88"/>
      <c r="I2" s="88"/>
      <c r="J2" s="88"/>
      <c r="K2" s="100" t="s">
        <v>117</v>
      </c>
      <c r="L2" s="89" t="s">
        <v>117</v>
      </c>
      <c r="M2" s="88"/>
    </row>
    <row r="3" spans="1:13" ht="15">
      <c r="A3" s="325" t="s">
        <v>118</v>
      </c>
      <c r="B3" s="325"/>
      <c r="C3" s="325"/>
      <c r="D3" s="325"/>
      <c r="E3" s="325"/>
      <c r="F3" s="325"/>
      <c r="G3" s="325"/>
      <c r="H3" s="325"/>
      <c r="I3" s="88"/>
      <c r="J3" s="88"/>
      <c r="K3" s="100"/>
      <c r="L3" s="90">
        <f>SUM(K4:K6)</f>
        <v>43564.9</v>
      </c>
      <c r="M3" s="88"/>
    </row>
    <row r="4" spans="1:13" ht="15">
      <c r="A4" s="91" t="s">
        <v>132</v>
      </c>
      <c r="B4">
        <v>1</v>
      </c>
      <c r="C4" s="91" t="s">
        <v>116</v>
      </c>
      <c r="D4" s="91" t="s">
        <v>133</v>
      </c>
      <c r="E4" s="93">
        <f>SUM(ЧТС!M32)</f>
        <v>75.48</v>
      </c>
      <c r="F4" s="93" t="s">
        <v>145</v>
      </c>
      <c r="G4" s="143" t="s">
        <v>134</v>
      </c>
      <c r="H4" s="89">
        <v>40</v>
      </c>
      <c r="I4" s="91" t="s">
        <v>135</v>
      </c>
      <c r="J4" s="91" t="s">
        <v>162</v>
      </c>
      <c r="K4" s="92">
        <f>SUM(B4*E4*H4)</f>
        <v>3019.2000000000003</v>
      </c>
      <c r="L4" s="92"/>
      <c r="M4" s="88"/>
    </row>
    <row r="5" spans="1:13" ht="15">
      <c r="A5" s="91" t="s">
        <v>238</v>
      </c>
      <c r="B5">
        <v>2</v>
      </c>
      <c r="C5" s="91" t="s">
        <v>116</v>
      </c>
      <c r="D5" s="91" t="s">
        <v>133</v>
      </c>
      <c r="E5" s="93">
        <v>53.84</v>
      </c>
      <c r="F5" s="93" t="s">
        <v>145</v>
      </c>
      <c r="G5" s="143" t="s">
        <v>133</v>
      </c>
      <c r="H5" s="91">
        <v>240</v>
      </c>
      <c r="I5" s="91" t="s">
        <v>135</v>
      </c>
      <c r="J5" s="91" t="s">
        <v>162</v>
      </c>
      <c r="K5" s="92">
        <f>SUM(B5*E5*H5)</f>
        <v>25843.2</v>
      </c>
      <c r="L5" s="92"/>
      <c r="M5" s="88"/>
    </row>
    <row r="6" spans="1:13" ht="15">
      <c r="A6" s="91" t="s">
        <v>152</v>
      </c>
      <c r="B6" s="159">
        <v>1</v>
      </c>
      <c r="C6" s="91" t="s">
        <v>116</v>
      </c>
      <c r="D6" s="91" t="s">
        <v>133</v>
      </c>
      <c r="E6" s="170">
        <f>SUM(ЧТС!M38)</f>
        <v>58.81</v>
      </c>
      <c r="F6" s="93" t="s">
        <v>145</v>
      </c>
      <c r="G6" s="144" t="s">
        <v>133</v>
      </c>
      <c r="H6" s="159">
        <v>250</v>
      </c>
      <c r="I6" s="93" t="s">
        <v>136</v>
      </c>
      <c r="J6" s="93" t="s">
        <v>162</v>
      </c>
      <c r="K6" s="92">
        <f>SUM(B6*E6*H6)</f>
        <v>14702.5</v>
      </c>
      <c r="L6" s="159"/>
      <c r="M6" s="159"/>
    </row>
    <row r="7" spans="1:13" ht="15">
      <c r="A7" s="88"/>
      <c r="B7" s="88"/>
      <c r="C7" s="88"/>
      <c r="D7" s="88"/>
      <c r="E7" s="103"/>
      <c r="F7" s="88"/>
      <c r="G7" s="143"/>
      <c r="H7" s="88"/>
      <c r="I7" s="88"/>
      <c r="J7" s="88"/>
      <c r="K7" s="100"/>
      <c r="L7" s="94"/>
      <c r="M7" s="88"/>
    </row>
    <row r="8" spans="1:13" ht="15">
      <c r="A8" s="164" t="s">
        <v>139</v>
      </c>
      <c r="B8" s="164"/>
      <c r="C8" s="164"/>
      <c r="D8" s="164"/>
      <c r="E8" s="103"/>
      <c r="F8" s="88"/>
      <c r="G8" s="88"/>
      <c r="H8" s="88"/>
      <c r="I8" s="155">
        <v>0.302</v>
      </c>
      <c r="J8" s="155"/>
      <c r="K8" s="100"/>
      <c r="L8" s="95">
        <f>SUM(L3*I8)</f>
        <v>13156.5998</v>
      </c>
      <c r="M8" s="88"/>
    </row>
    <row r="9" spans="1:14" ht="15">
      <c r="A9" s="96" t="s">
        <v>119</v>
      </c>
      <c r="B9" s="96"/>
      <c r="C9" s="96"/>
      <c r="D9" s="96"/>
      <c r="E9" s="107"/>
      <c r="F9" s="97"/>
      <c r="G9" s="97"/>
      <c r="H9" s="97"/>
      <c r="I9" s="97"/>
      <c r="J9" s="97"/>
      <c r="K9" s="106"/>
      <c r="L9" s="98">
        <f>SUM(K10:K11)</f>
        <v>134297.1</v>
      </c>
      <c r="M9" s="88"/>
      <c r="N9" s="66">
        <f>L9+L12+L15+L17+K29</f>
        <v>292888.95998000004</v>
      </c>
    </row>
    <row r="10" spans="1:13" ht="15">
      <c r="A10" s="88" t="s">
        <v>161</v>
      </c>
      <c r="B10" s="88"/>
      <c r="C10" s="88"/>
      <c r="D10" s="88"/>
      <c r="E10" s="103">
        <f>SUM('ст-ть машины час'!D13)</f>
        <v>487.72</v>
      </c>
      <c r="F10" s="93" t="s">
        <v>145</v>
      </c>
      <c r="G10" s="88" t="s">
        <v>133</v>
      </c>
      <c r="H10" s="88">
        <v>250</v>
      </c>
      <c r="I10" s="88" t="s">
        <v>142</v>
      </c>
      <c r="J10" s="88" t="s">
        <v>162</v>
      </c>
      <c r="K10" s="100">
        <f>SUM(E10*H10)</f>
        <v>121930</v>
      </c>
      <c r="L10" s="99"/>
      <c r="M10" s="97"/>
    </row>
    <row r="11" spans="1:13" ht="15">
      <c r="A11" s="88" t="s">
        <v>243</v>
      </c>
      <c r="B11" s="88"/>
      <c r="C11" s="88"/>
      <c r="D11" s="88"/>
      <c r="E11" s="103">
        <f>'ст-ть машины час'!D22</f>
        <v>53.77</v>
      </c>
      <c r="F11" s="93" t="s">
        <v>244</v>
      </c>
      <c r="G11" s="88" t="s">
        <v>133</v>
      </c>
      <c r="H11" s="88">
        <v>230</v>
      </c>
      <c r="I11" s="88" t="s">
        <v>142</v>
      </c>
      <c r="J11" s="88"/>
      <c r="K11" s="100">
        <f>E11*H11</f>
        <v>12367.1</v>
      </c>
      <c r="L11" s="99"/>
      <c r="M11" s="97"/>
    </row>
    <row r="12" spans="1:13" ht="15">
      <c r="A12" s="164" t="s">
        <v>141</v>
      </c>
      <c r="B12" s="164"/>
      <c r="C12" s="164"/>
      <c r="D12" s="164"/>
      <c r="E12" s="103"/>
      <c r="F12" s="88"/>
      <c r="G12" s="88"/>
      <c r="H12" s="88"/>
      <c r="I12" s="88"/>
      <c r="J12" s="88"/>
      <c r="K12" s="100"/>
      <c r="L12" s="90">
        <f>SUM(K13:K14)</f>
        <v>22201.700000000004</v>
      </c>
      <c r="M12" s="88"/>
    </row>
    <row r="13" spans="1:13" ht="15">
      <c r="A13" s="88" t="s">
        <v>161</v>
      </c>
      <c r="B13" s="88"/>
      <c r="C13" s="88"/>
      <c r="D13" s="88"/>
      <c r="E13" s="103">
        <f>SUM('ст-ть машины час'!E13)</f>
        <v>84.17000000000002</v>
      </c>
      <c r="F13" s="93" t="s">
        <v>145</v>
      </c>
      <c r="G13" s="88" t="s">
        <v>133</v>
      </c>
      <c r="H13" s="88">
        <v>250</v>
      </c>
      <c r="I13" s="88" t="s">
        <v>142</v>
      </c>
      <c r="J13" s="88" t="s">
        <v>162</v>
      </c>
      <c r="K13" s="100">
        <f>SUM(E13*H13)</f>
        <v>21042.500000000004</v>
      </c>
      <c r="L13" s="101"/>
      <c r="M13" s="88"/>
    </row>
    <row r="14" spans="1:13" ht="15">
      <c r="A14" s="88" t="s">
        <v>243</v>
      </c>
      <c r="B14" s="88"/>
      <c r="C14" s="88"/>
      <c r="D14" s="88"/>
      <c r="E14" s="103">
        <f>'ст-ть машины час'!E22</f>
        <v>5.04</v>
      </c>
      <c r="F14" s="93" t="s">
        <v>244</v>
      </c>
      <c r="G14" s="88" t="s">
        <v>133</v>
      </c>
      <c r="H14" s="88">
        <v>230</v>
      </c>
      <c r="I14" s="88" t="s">
        <v>142</v>
      </c>
      <c r="J14" s="88"/>
      <c r="K14" s="100">
        <f>E14*H14</f>
        <v>1159.2</v>
      </c>
      <c r="L14" s="101"/>
      <c r="M14" s="88"/>
    </row>
    <row r="15" spans="1:13" ht="15">
      <c r="A15" s="102" t="s">
        <v>143</v>
      </c>
      <c r="B15" s="102"/>
      <c r="C15" s="102"/>
      <c r="D15" s="102"/>
      <c r="E15" s="107"/>
      <c r="F15" s="97"/>
      <c r="G15" s="97"/>
      <c r="H15" s="97"/>
      <c r="I15" s="97"/>
      <c r="J15" s="97"/>
      <c r="K15" s="106"/>
      <c r="L15" s="95">
        <f>SUM(K16:K16)</f>
        <v>11552.5</v>
      </c>
      <c r="M15" s="88"/>
    </row>
    <row r="16" spans="1:13" ht="15">
      <c r="A16" s="88" t="s">
        <v>161</v>
      </c>
      <c r="B16" s="88"/>
      <c r="C16" s="88"/>
      <c r="D16" s="88"/>
      <c r="E16" s="103">
        <f>SUM('ст-ть машины час'!G11)</f>
        <v>46.21</v>
      </c>
      <c r="F16" s="93" t="s">
        <v>145</v>
      </c>
      <c r="G16" s="97" t="s">
        <v>133</v>
      </c>
      <c r="H16" s="88">
        <v>250</v>
      </c>
      <c r="I16" s="88" t="s">
        <v>142</v>
      </c>
      <c r="J16" s="88" t="s">
        <v>162</v>
      </c>
      <c r="K16" s="103">
        <f>SUM(E16*H16)</f>
        <v>11552.5</v>
      </c>
      <c r="L16" s="99"/>
      <c r="M16" s="97"/>
    </row>
    <row r="17" spans="1:13" ht="15">
      <c r="A17" s="169" t="s">
        <v>214</v>
      </c>
      <c r="B17" s="159"/>
      <c r="C17" s="159"/>
      <c r="D17" s="159"/>
      <c r="E17" s="103"/>
      <c r="F17" s="93"/>
      <c r="G17" s="88"/>
      <c r="H17" s="88"/>
      <c r="I17" s="88"/>
      <c r="J17" s="88"/>
      <c r="K17" s="106"/>
      <c r="L17" s="95">
        <f>K18</f>
        <v>123522</v>
      </c>
      <c r="M17" s="97"/>
    </row>
    <row r="18" spans="1:13" ht="15">
      <c r="A18" s="159" t="s">
        <v>174</v>
      </c>
      <c r="B18" s="159"/>
      <c r="C18" s="159"/>
      <c r="D18" s="159"/>
      <c r="E18" s="103">
        <v>36.33</v>
      </c>
      <c r="F18" s="93" t="s">
        <v>175</v>
      </c>
      <c r="G18" s="88" t="s">
        <v>133</v>
      </c>
      <c r="H18" s="88">
        <v>3400</v>
      </c>
      <c r="I18" s="88" t="s">
        <v>176</v>
      </c>
      <c r="J18" s="88" t="s">
        <v>162</v>
      </c>
      <c r="K18" s="106">
        <f>E18*H18</f>
        <v>123522</v>
      </c>
      <c r="L18" s="95"/>
      <c r="M18" s="97"/>
    </row>
    <row r="19" spans="1:13" ht="15">
      <c r="A19" s="275" t="s">
        <v>245</v>
      </c>
      <c r="B19" s="159"/>
      <c r="C19" s="159"/>
      <c r="D19" s="159"/>
      <c r="E19" s="103"/>
      <c r="F19" s="93"/>
      <c r="G19" s="88"/>
      <c r="H19" s="88"/>
      <c r="I19" s="88"/>
      <c r="J19" s="88"/>
      <c r="K19" s="106"/>
      <c r="L19" s="95">
        <f>K20</f>
        <v>2000</v>
      </c>
      <c r="M19" s="97"/>
    </row>
    <row r="20" spans="1:13" ht="15">
      <c r="A20" s="159" t="s">
        <v>295</v>
      </c>
      <c r="B20" s="159"/>
      <c r="C20" s="159"/>
      <c r="D20" s="159"/>
      <c r="E20" s="103">
        <v>100</v>
      </c>
      <c r="F20" s="93" t="s">
        <v>266</v>
      </c>
      <c r="G20" s="88" t="s">
        <v>133</v>
      </c>
      <c r="H20" s="88">
        <v>20</v>
      </c>
      <c r="I20" s="88" t="s">
        <v>185</v>
      </c>
      <c r="J20" s="88" t="s">
        <v>162</v>
      </c>
      <c r="K20" s="106">
        <f>SUM(H20*E20)</f>
        <v>2000</v>
      </c>
      <c r="L20" s="95"/>
      <c r="M20" s="97"/>
    </row>
    <row r="21" spans="1:13" ht="15">
      <c r="A21" s="102" t="s">
        <v>131</v>
      </c>
      <c r="B21" s="108"/>
      <c r="C21" s="108"/>
      <c r="D21" s="108"/>
      <c r="E21" s="107"/>
      <c r="F21" s="97"/>
      <c r="G21" s="97"/>
      <c r="H21" s="97"/>
      <c r="I21" s="97"/>
      <c r="J21" s="97"/>
      <c r="K21" s="106"/>
      <c r="L21" s="95">
        <f>K22+K23+K24+K25+K26+K27+K28+K29</f>
        <v>27656.850850000003</v>
      </c>
      <c r="M21" s="97"/>
    </row>
    <row r="22" spans="1:14" ht="15">
      <c r="A22" s="97" t="s">
        <v>120</v>
      </c>
      <c r="B22" s="97"/>
      <c r="C22" s="97"/>
      <c r="D22" s="97"/>
      <c r="E22" s="107"/>
      <c r="F22" s="97"/>
      <c r="G22" s="97"/>
      <c r="H22" s="97"/>
      <c r="I22" s="97"/>
      <c r="J22" s="97"/>
      <c r="K22" s="100">
        <f>N22*L3</f>
        <v>16467.5322</v>
      </c>
      <c r="L22" s="104"/>
      <c r="M22" s="97"/>
      <c r="N22">
        <v>0.378</v>
      </c>
    </row>
    <row r="23" spans="1:14" ht="15">
      <c r="A23" s="97" t="s">
        <v>121</v>
      </c>
      <c r="B23" s="97"/>
      <c r="C23" s="97"/>
      <c r="D23" s="97"/>
      <c r="E23" s="107"/>
      <c r="F23" s="97"/>
      <c r="G23" s="97"/>
      <c r="H23" s="97"/>
      <c r="I23" s="97"/>
      <c r="J23" s="97"/>
      <c r="K23" s="100">
        <v>5155.58</v>
      </c>
      <c r="L23" s="104"/>
      <c r="M23" s="97"/>
      <c r="N23">
        <v>0.114</v>
      </c>
    </row>
    <row r="24" spans="1:14" ht="15">
      <c r="A24" s="97" t="s">
        <v>122</v>
      </c>
      <c r="B24" s="97"/>
      <c r="C24" s="97"/>
      <c r="D24" s="97"/>
      <c r="E24" s="107"/>
      <c r="F24" s="97"/>
      <c r="G24" s="97"/>
      <c r="H24" s="97"/>
      <c r="I24" s="97"/>
      <c r="J24" s="97"/>
      <c r="K24" s="100">
        <f>N24*L3</f>
        <v>422.57953000000003</v>
      </c>
      <c r="L24" s="104"/>
      <c r="M24" s="97"/>
      <c r="N24">
        <v>0.0097</v>
      </c>
    </row>
    <row r="25" spans="1:14" ht="15">
      <c r="A25" s="97" t="s">
        <v>123</v>
      </c>
      <c r="B25" s="97"/>
      <c r="C25" s="97"/>
      <c r="D25" s="97"/>
      <c r="E25" s="107"/>
      <c r="F25" s="97"/>
      <c r="G25" s="97"/>
      <c r="H25" s="97"/>
      <c r="I25" s="97"/>
      <c r="J25" s="97"/>
      <c r="K25" s="100">
        <f>N25*L3</f>
        <v>1960.4205</v>
      </c>
      <c r="L25" s="104"/>
      <c r="M25" s="97"/>
      <c r="N25">
        <v>0.045</v>
      </c>
    </row>
    <row r="26" spans="1:14" ht="15">
      <c r="A26" s="97" t="s">
        <v>124</v>
      </c>
      <c r="B26" s="97"/>
      <c r="C26" s="97"/>
      <c r="D26" s="97"/>
      <c r="E26" s="107"/>
      <c r="F26" s="97"/>
      <c r="G26" s="97"/>
      <c r="H26" s="97"/>
      <c r="I26" s="97"/>
      <c r="J26" s="97"/>
      <c r="K26" s="100">
        <f>N26*L3</f>
        <v>457.43145000000004</v>
      </c>
      <c r="L26" s="104"/>
      <c r="M26" s="103"/>
      <c r="N26">
        <v>0.0105</v>
      </c>
    </row>
    <row r="27" spans="1:14" ht="15">
      <c r="A27" s="97" t="s">
        <v>125</v>
      </c>
      <c r="B27" s="97"/>
      <c r="C27" s="97"/>
      <c r="D27" s="97"/>
      <c r="E27" s="107"/>
      <c r="F27" s="97"/>
      <c r="G27" s="97"/>
      <c r="H27" s="97"/>
      <c r="I27" s="97"/>
      <c r="J27" s="97"/>
      <c r="K27" s="179">
        <f>N27*L3</f>
        <v>1572.69289</v>
      </c>
      <c r="L27" s="104"/>
      <c r="M27" s="103"/>
      <c r="N27" s="302">
        <v>0.0361</v>
      </c>
    </row>
    <row r="28" spans="1:14" ht="15">
      <c r="A28" s="97" t="s">
        <v>126</v>
      </c>
      <c r="B28" s="97"/>
      <c r="C28" s="97"/>
      <c r="D28" s="97"/>
      <c r="E28" s="107"/>
      <c r="F28" s="97"/>
      <c r="G28" s="97"/>
      <c r="H28" s="97"/>
      <c r="I28" s="97"/>
      <c r="J28" s="97"/>
      <c r="K28" s="100">
        <f>N28*L3</f>
        <v>304.9543</v>
      </c>
      <c r="L28" s="104"/>
      <c r="M28" s="103"/>
      <c r="N28">
        <v>0.007</v>
      </c>
    </row>
    <row r="29" spans="1:14" ht="15">
      <c r="A29" s="97" t="s">
        <v>247</v>
      </c>
      <c r="B29" s="97"/>
      <c r="C29" s="97"/>
      <c r="D29" s="97"/>
      <c r="E29" s="107"/>
      <c r="F29" s="97"/>
      <c r="G29" s="97"/>
      <c r="H29" s="97"/>
      <c r="I29" s="97"/>
      <c r="J29" s="97"/>
      <c r="K29" s="100">
        <f>N29*L3</f>
        <v>1315.6599800000001</v>
      </c>
      <c r="L29" s="104"/>
      <c r="M29" s="103"/>
      <c r="N29" s="302">
        <v>0.0302</v>
      </c>
    </row>
    <row r="30" spans="1:13" ht="15">
      <c r="A30" s="326" t="s">
        <v>127</v>
      </c>
      <c r="B30" s="326"/>
      <c r="C30" s="326"/>
      <c r="D30" s="326"/>
      <c r="E30" s="326"/>
      <c r="F30" s="165"/>
      <c r="G30" s="88"/>
      <c r="H30" s="88"/>
      <c r="I30" s="88"/>
      <c r="J30" s="88"/>
      <c r="K30" s="156"/>
      <c r="L30" s="105"/>
      <c r="M30" s="109">
        <f>L3+K22</f>
        <v>60032.4322</v>
      </c>
    </row>
    <row r="31" spans="1:13" ht="15">
      <c r="A31" s="110" t="s">
        <v>128</v>
      </c>
      <c r="B31" s="110"/>
      <c r="C31" s="110"/>
      <c r="D31" s="110"/>
      <c r="E31" s="107"/>
      <c r="F31" s="97"/>
      <c r="G31" s="97"/>
      <c r="H31" s="97"/>
      <c r="I31" s="97"/>
      <c r="J31" s="97"/>
      <c r="K31" s="106"/>
      <c r="L31" s="104"/>
      <c r="M31" s="111">
        <f>L8+K23</f>
        <v>18312.179799999998</v>
      </c>
    </row>
    <row r="32" spans="1:13" ht="15">
      <c r="A32" s="164"/>
      <c r="B32" s="164"/>
      <c r="C32" s="164"/>
      <c r="D32" s="164"/>
      <c r="E32" s="103"/>
      <c r="F32" s="88"/>
      <c r="G32" s="88"/>
      <c r="H32" s="88"/>
      <c r="I32" s="88"/>
      <c r="J32" s="88"/>
      <c r="K32" s="100"/>
      <c r="L32" s="90"/>
      <c r="M32" s="88"/>
    </row>
    <row r="33" spans="1:13" ht="15">
      <c r="A33" s="112" t="s">
        <v>129</v>
      </c>
      <c r="B33" s="112"/>
      <c r="C33" s="112"/>
      <c r="D33" s="112"/>
      <c r="E33" s="103"/>
      <c r="F33" s="88"/>
      <c r="G33" s="88"/>
      <c r="H33" s="88"/>
      <c r="I33" s="88"/>
      <c r="J33" s="88"/>
      <c r="K33" s="100"/>
      <c r="L33" s="113">
        <f>SUM(L3:L32)</f>
        <v>377951.65065</v>
      </c>
      <c r="M33" s="88"/>
    </row>
    <row r="34" spans="1:13" ht="15">
      <c r="A34" s="112"/>
      <c r="B34" s="112"/>
      <c r="C34" s="112"/>
      <c r="D34" s="112"/>
      <c r="E34" s="103"/>
      <c r="F34" s="88"/>
      <c r="G34" s="88"/>
      <c r="H34" s="88"/>
      <c r="I34" s="88"/>
      <c r="J34" s="88"/>
      <c r="K34" s="100"/>
      <c r="L34" s="113"/>
      <c r="M34" s="88"/>
    </row>
    <row r="35" spans="1:13" ht="15">
      <c r="A35" s="112" t="s">
        <v>130</v>
      </c>
      <c r="B35" s="112"/>
      <c r="C35" s="112"/>
      <c r="D35" s="112"/>
      <c r="E35" s="103"/>
      <c r="F35" s="88"/>
      <c r="G35" s="88"/>
      <c r="H35" s="88"/>
      <c r="I35" s="116"/>
      <c r="J35" s="88"/>
      <c r="K35" s="100"/>
      <c r="L35" s="113"/>
      <c r="M35" s="88"/>
    </row>
    <row r="36" spans="1:13" ht="15">
      <c r="A36" s="112"/>
      <c r="B36" s="112"/>
      <c r="C36" s="112"/>
      <c r="D36" s="112"/>
      <c r="E36" s="103"/>
      <c r="F36" s="88"/>
      <c r="G36" s="88"/>
      <c r="H36" s="88"/>
      <c r="I36" s="88"/>
      <c r="J36" s="88"/>
      <c r="K36" s="100"/>
      <c r="L36" s="113"/>
      <c r="M36" s="88"/>
    </row>
    <row r="37" spans="1:13" ht="15">
      <c r="A37" s="164"/>
      <c r="B37" s="164"/>
      <c r="C37" s="164"/>
      <c r="D37" s="164"/>
      <c r="E37" s="103"/>
      <c r="F37" s="88"/>
      <c r="G37" s="88"/>
      <c r="H37" s="88"/>
      <c r="I37" s="88"/>
      <c r="J37" s="88"/>
      <c r="K37" s="100"/>
      <c r="L37" s="92"/>
      <c r="M37" s="88"/>
    </row>
    <row r="38" spans="1:13" ht="15">
      <c r="A38" s="112"/>
      <c r="B38" s="112"/>
      <c r="C38" s="112"/>
      <c r="D38" s="112"/>
      <c r="E38" s="103"/>
      <c r="F38" s="88"/>
      <c r="G38" s="88"/>
      <c r="H38" s="88"/>
      <c r="I38" s="116"/>
      <c r="J38" s="116"/>
      <c r="K38" s="103"/>
      <c r="L38" s="117"/>
      <c r="M38" s="88"/>
    </row>
    <row r="39" spans="1:13" ht="15">
      <c r="A39" s="112"/>
      <c r="B39" s="112"/>
      <c r="C39" s="112"/>
      <c r="D39" s="112"/>
      <c r="E39" s="103"/>
      <c r="F39" s="88"/>
      <c r="G39" s="88"/>
      <c r="H39" s="88"/>
      <c r="I39" s="116"/>
      <c r="J39" s="116"/>
      <c r="K39" s="103"/>
      <c r="L39" s="117"/>
      <c r="M39" s="88"/>
    </row>
    <row r="40" spans="1:12" ht="15">
      <c r="A40" s="118"/>
      <c r="B40" s="118"/>
      <c r="C40" s="118"/>
      <c r="D40" s="118"/>
      <c r="E40" s="141"/>
      <c r="F40" s="118"/>
      <c r="G40" s="118"/>
      <c r="H40" s="118"/>
      <c r="I40" s="118"/>
      <c r="J40" s="118"/>
      <c r="K40" s="141"/>
      <c r="L40" s="87"/>
    </row>
    <row r="42" ht="15">
      <c r="H42" t="s">
        <v>234</v>
      </c>
    </row>
  </sheetData>
  <sheetProtection/>
  <mergeCells count="3">
    <mergeCell ref="A1:M1"/>
    <mergeCell ref="A3:H3"/>
    <mergeCell ref="A30:E30"/>
  </mergeCells>
  <printOptions/>
  <pageMargins left="0.7" right="0.7" top="0.75" bottom="0.75" header="0.3" footer="0.3"/>
  <pageSetup horizontalDpi="600" verticalDpi="600" orientation="portrait" paperSize="9" scale="99" r:id="rId1"/>
  <colBreaks count="1" manualBreakCount="1">
    <brk id="13" max="34" man="1"/>
  </colBreaks>
</worksheet>
</file>

<file path=xl/worksheets/sheet13.xml><?xml version="1.0" encoding="utf-8"?>
<worksheet xmlns="http://schemas.openxmlformats.org/spreadsheetml/2006/main" xmlns:r="http://schemas.openxmlformats.org/officeDocument/2006/relationships">
  <sheetPr>
    <tabColor rgb="FFCCFFCC"/>
  </sheetPr>
  <dimension ref="A1:O39"/>
  <sheetViews>
    <sheetView zoomScalePageLayoutView="0" workbookViewId="0" topLeftCell="A1">
      <selection activeCell="Q28" sqref="Q28"/>
    </sheetView>
  </sheetViews>
  <sheetFormatPr defaultColWidth="9.140625" defaultRowHeight="15"/>
  <cols>
    <col min="1" max="1" width="16.7109375" style="0" customWidth="1"/>
    <col min="2" max="2" width="4.140625" style="0" customWidth="1"/>
    <col min="3" max="3" width="5.00390625" style="0" customWidth="1"/>
    <col min="4" max="4" width="1.421875" style="0" customWidth="1"/>
    <col min="5" max="6" width="9.28125" style="0" customWidth="1"/>
    <col min="7" max="7" width="1.57421875" style="0" customWidth="1"/>
    <col min="8" max="8" width="6.00390625" style="0" customWidth="1"/>
    <col min="9" max="9" width="7.421875" style="0" customWidth="1"/>
    <col min="10" max="10" width="1.8515625" style="0" customWidth="1"/>
    <col min="11" max="11" width="10.57421875" style="0" customWidth="1"/>
    <col min="12" max="12" width="12.8515625" style="0" customWidth="1"/>
    <col min="13" max="13" width="11.8515625" style="0" customWidth="1"/>
    <col min="14" max="14" width="14.00390625" style="0" hidden="1" customWidth="1"/>
    <col min="15" max="15" width="9.140625" style="0" hidden="1" customWidth="1"/>
    <col min="16" max="16" width="0.13671875" style="0" customWidth="1"/>
  </cols>
  <sheetData>
    <row r="1" spans="1:14" ht="114.75" customHeight="1">
      <c r="A1" s="318" t="s">
        <v>337</v>
      </c>
      <c r="B1" s="318"/>
      <c r="C1" s="318"/>
      <c r="D1" s="318"/>
      <c r="E1" s="318"/>
      <c r="F1" s="318"/>
      <c r="G1" s="318"/>
      <c r="H1" s="318"/>
      <c r="I1" s="318"/>
      <c r="J1" s="318"/>
      <c r="K1" s="318"/>
      <c r="L1" s="318"/>
      <c r="M1" s="318"/>
      <c r="N1" s="314"/>
    </row>
    <row r="2" spans="1:13" ht="15">
      <c r="A2" s="88"/>
      <c r="B2" s="88"/>
      <c r="C2" s="88"/>
      <c r="D2" s="88"/>
      <c r="E2" s="103"/>
      <c r="F2" s="88"/>
      <c r="G2" s="88"/>
      <c r="H2" s="88"/>
      <c r="I2" s="88"/>
      <c r="J2" s="88"/>
      <c r="K2" s="103" t="s">
        <v>117</v>
      </c>
      <c r="L2" s="88" t="s">
        <v>117</v>
      </c>
      <c r="M2" s="88"/>
    </row>
    <row r="3" spans="1:13" ht="15">
      <c r="A3" s="325" t="s">
        <v>118</v>
      </c>
      <c r="B3" s="325"/>
      <c r="C3" s="325"/>
      <c r="D3" s="325"/>
      <c r="E3" s="325"/>
      <c r="F3" s="325"/>
      <c r="G3" s="325"/>
      <c r="H3" s="325"/>
      <c r="I3" s="88"/>
      <c r="J3" s="88"/>
      <c r="K3" s="100"/>
      <c r="L3" s="90">
        <f>K4+K5+K6+K7+K8+K9</f>
        <v>127003.6</v>
      </c>
      <c r="M3" s="88"/>
    </row>
    <row r="4" spans="1:13" ht="15">
      <c r="A4" s="91" t="s">
        <v>132</v>
      </c>
      <c r="B4">
        <v>1</v>
      </c>
      <c r="C4" s="91" t="s">
        <v>116</v>
      </c>
      <c r="D4" s="91" t="s">
        <v>133</v>
      </c>
      <c r="E4" s="93">
        <f>SUM(ЧТС!M32)</f>
        <v>75.48</v>
      </c>
      <c r="F4" s="93" t="s">
        <v>145</v>
      </c>
      <c r="G4" s="143" t="s">
        <v>134</v>
      </c>
      <c r="H4" s="89">
        <v>40</v>
      </c>
      <c r="I4" s="227" t="s">
        <v>135</v>
      </c>
      <c r="J4" s="91" t="s">
        <v>162</v>
      </c>
      <c r="K4" s="92">
        <f>SUM(B4*E4*H4)</f>
        <v>3019.2000000000003</v>
      </c>
      <c r="L4" s="92"/>
      <c r="M4" s="88"/>
    </row>
    <row r="5" spans="1:13" ht="15">
      <c r="A5" s="91" t="s">
        <v>153</v>
      </c>
      <c r="B5">
        <v>3</v>
      </c>
      <c r="C5" s="91" t="s">
        <v>116</v>
      </c>
      <c r="D5" s="91" t="s">
        <v>133</v>
      </c>
      <c r="E5" s="93">
        <f>SUM(ЧТС!M40)</f>
        <v>56.57</v>
      </c>
      <c r="F5" s="93" t="s">
        <v>145</v>
      </c>
      <c r="G5" s="143" t="s">
        <v>133</v>
      </c>
      <c r="H5" s="89">
        <v>390</v>
      </c>
      <c r="I5" s="227" t="s">
        <v>135</v>
      </c>
      <c r="J5" s="91" t="s">
        <v>162</v>
      </c>
      <c r="K5" s="92">
        <f>SUM(B5*E5*H5)</f>
        <v>66186.90000000001</v>
      </c>
      <c r="L5" s="92"/>
      <c r="M5" s="88"/>
    </row>
    <row r="6" spans="1:13" ht="15">
      <c r="A6" s="91" t="s">
        <v>138</v>
      </c>
      <c r="B6">
        <v>2</v>
      </c>
      <c r="C6" s="91" t="s">
        <v>116</v>
      </c>
      <c r="D6" s="91" t="s">
        <v>133</v>
      </c>
      <c r="E6" s="93">
        <f>SUM(ЧТС!M41)</f>
        <v>48.23</v>
      </c>
      <c r="F6" s="93" t="s">
        <v>145</v>
      </c>
      <c r="G6" s="143" t="s">
        <v>133</v>
      </c>
      <c r="H6" s="91">
        <v>390</v>
      </c>
      <c r="I6" s="227" t="s">
        <v>135</v>
      </c>
      <c r="J6" s="91" t="s">
        <v>162</v>
      </c>
      <c r="K6" s="92">
        <f>SUM(B6*E6*H6)</f>
        <v>37619.399999999994</v>
      </c>
      <c r="L6" s="92"/>
      <c r="M6" s="88"/>
    </row>
    <row r="7" spans="1:13" ht="15">
      <c r="A7" s="91" t="s">
        <v>238</v>
      </c>
      <c r="B7">
        <v>2</v>
      </c>
      <c r="C7" s="91" t="s">
        <v>116</v>
      </c>
      <c r="D7" s="91" t="s">
        <v>133</v>
      </c>
      <c r="E7" s="93">
        <v>53.84</v>
      </c>
      <c r="F7" s="93" t="s">
        <v>244</v>
      </c>
      <c r="G7" s="143" t="s">
        <v>133</v>
      </c>
      <c r="H7" s="91">
        <v>110</v>
      </c>
      <c r="I7" s="227" t="s">
        <v>135</v>
      </c>
      <c r="J7" s="93" t="s">
        <v>162</v>
      </c>
      <c r="K7" s="92">
        <f>B7*E7*H7</f>
        <v>11844.800000000001</v>
      </c>
      <c r="L7" s="92"/>
      <c r="M7" s="88"/>
    </row>
    <row r="8" spans="1:13" ht="15">
      <c r="A8" s="91" t="s">
        <v>152</v>
      </c>
      <c r="B8">
        <v>1</v>
      </c>
      <c r="C8" s="91" t="s">
        <v>116</v>
      </c>
      <c r="D8" s="91" t="s">
        <v>133</v>
      </c>
      <c r="E8" s="93">
        <v>77.04</v>
      </c>
      <c r="F8" s="93" t="s">
        <v>145</v>
      </c>
      <c r="G8" s="144" t="s">
        <v>133</v>
      </c>
      <c r="H8" s="91">
        <v>70</v>
      </c>
      <c r="I8" s="229" t="s">
        <v>136</v>
      </c>
      <c r="J8" s="93" t="s">
        <v>162</v>
      </c>
      <c r="K8" s="92">
        <f>SUM(B8*E8*H8)</f>
        <v>5392.8</v>
      </c>
      <c r="L8" s="92"/>
      <c r="M8" s="88"/>
    </row>
    <row r="9" spans="1:13" ht="12" customHeight="1">
      <c r="A9" s="91" t="s">
        <v>152</v>
      </c>
      <c r="B9">
        <v>1</v>
      </c>
      <c r="C9" s="91" t="s">
        <v>116</v>
      </c>
      <c r="D9" s="91" t="s">
        <v>133</v>
      </c>
      <c r="E9" s="93">
        <f>SUM(ЧТС!M38)</f>
        <v>58.81</v>
      </c>
      <c r="F9" s="93" t="s">
        <v>145</v>
      </c>
      <c r="G9" s="144" t="s">
        <v>133</v>
      </c>
      <c r="H9" s="91">
        <v>50</v>
      </c>
      <c r="I9" s="229" t="s">
        <v>136</v>
      </c>
      <c r="J9" s="93" t="s">
        <v>162</v>
      </c>
      <c r="K9" s="92">
        <f>SUM(B9*E9*H9)</f>
        <v>2940.5</v>
      </c>
      <c r="L9" s="92"/>
      <c r="M9" s="88"/>
    </row>
    <row r="10" spans="1:13" ht="15">
      <c r="A10" s="164" t="s">
        <v>139</v>
      </c>
      <c r="B10" s="164"/>
      <c r="C10" s="164"/>
      <c r="D10" s="164"/>
      <c r="E10" s="103"/>
      <c r="F10" s="88"/>
      <c r="G10" s="88"/>
      <c r="H10" s="88"/>
      <c r="I10" s="235">
        <v>0.302</v>
      </c>
      <c r="J10" s="155"/>
      <c r="K10" s="100">
        <f>SUM(K4:K9)</f>
        <v>127003.6</v>
      </c>
      <c r="L10" s="95">
        <f>SUM(L3*I10)</f>
        <v>38355.0872</v>
      </c>
      <c r="M10" s="88"/>
    </row>
    <row r="11" spans="1:15" ht="15">
      <c r="A11" s="96" t="s">
        <v>119</v>
      </c>
      <c r="B11" s="96"/>
      <c r="C11" s="96"/>
      <c r="D11" s="96"/>
      <c r="E11" s="107"/>
      <c r="F11" s="97"/>
      <c r="G11" s="97"/>
      <c r="H11" s="97"/>
      <c r="I11" s="205"/>
      <c r="J11" s="97"/>
      <c r="K11" s="106"/>
      <c r="L11" s="98">
        <f>SUM(K12:K14)</f>
        <v>156134.3</v>
      </c>
      <c r="M11" s="88"/>
      <c r="N11" s="66">
        <f>L11+L15+L19+K31</f>
        <v>222516.23872</v>
      </c>
      <c r="O11" s="66">
        <f>M11+M15+M19+L31</f>
        <v>0</v>
      </c>
    </row>
    <row r="12" spans="1:13" ht="15">
      <c r="A12" s="88" t="s">
        <v>296</v>
      </c>
      <c r="B12" s="88"/>
      <c r="C12" s="88"/>
      <c r="D12" s="88"/>
      <c r="E12" s="103">
        <f>SUM('ст-ть машины час'!D10)</f>
        <v>483.84</v>
      </c>
      <c r="F12" s="93" t="s">
        <v>145</v>
      </c>
      <c r="G12" s="88" t="s">
        <v>133</v>
      </c>
      <c r="H12" s="88">
        <v>70</v>
      </c>
      <c r="I12" s="18" t="s">
        <v>142</v>
      </c>
      <c r="J12" s="88" t="s">
        <v>162</v>
      </c>
      <c r="K12" s="100">
        <f>SUM(E12*H12)</f>
        <v>33868.799999999996</v>
      </c>
      <c r="L12" s="99"/>
      <c r="M12" s="97"/>
    </row>
    <row r="13" spans="1:13" ht="15">
      <c r="A13" s="88" t="s">
        <v>173</v>
      </c>
      <c r="B13" s="88"/>
      <c r="C13" s="88"/>
      <c r="D13" s="88"/>
      <c r="E13" s="103">
        <v>266.11</v>
      </c>
      <c r="F13" s="185" t="s">
        <v>145</v>
      </c>
      <c r="G13" s="88" t="s">
        <v>133</v>
      </c>
      <c r="H13" s="88">
        <v>50</v>
      </c>
      <c r="I13" s="119" t="s">
        <v>142</v>
      </c>
      <c r="J13" s="88" t="s">
        <v>162</v>
      </c>
      <c r="K13" s="100">
        <f>SUM(E13*H13)</f>
        <v>13305.5</v>
      </c>
      <c r="L13" s="99"/>
      <c r="M13" s="97"/>
    </row>
    <row r="14" spans="1:13" ht="15">
      <c r="A14" s="88" t="s">
        <v>177</v>
      </c>
      <c r="B14" s="88">
        <v>5</v>
      </c>
      <c r="C14" s="88" t="s">
        <v>159</v>
      </c>
      <c r="D14" s="88" t="s">
        <v>133</v>
      </c>
      <c r="E14" s="103">
        <f>SUM('ст-ть машины час'!D17)</f>
        <v>108.96</v>
      </c>
      <c r="F14" s="93" t="s">
        <v>145</v>
      </c>
      <c r="G14" s="88" t="s">
        <v>133</v>
      </c>
      <c r="H14" s="88">
        <v>200</v>
      </c>
      <c r="I14" s="18" t="s">
        <v>142</v>
      </c>
      <c r="J14" s="88" t="s">
        <v>162</v>
      </c>
      <c r="K14" s="100">
        <f>SUM(E14*H14*B14)</f>
        <v>108960</v>
      </c>
      <c r="L14" s="101"/>
      <c r="M14" s="88"/>
    </row>
    <row r="15" spans="1:13" ht="15">
      <c r="A15" s="164" t="s">
        <v>141</v>
      </c>
      <c r="B15" s="164"/>
      <c r="C15" s="164"/>
      <c r="D15" s="164"/>
      <c r="E15" s="103"/>
      <c r="F15" s="88"/>
      <c r="G15" s="88"/>
      <c r="H15" s="88"/>
      <c r="I15" s="18"/>
      <c r="J15" s="88"/>
      <c r="K15" s="100"/>
      <c r="L15" s="90">
        <f>SUM(K16:K18)</f>
        <v>26850.200000000004</v>
      </c>
      <c r="M15" s="88"/>
    </row>
    <row r="16" spans="1:13" ht="15">
      <c r="A16" s="88" t="s">
        <v>296</v>
      </c>
      <c r="B16" s="88"/>
      <c r="C16" s="88"/>
      <c r="D16" s="88"/>
      <c r="E16" s="103">
        <f>SUM('ст-ть машины час'!E10)</f>
        <v>77.71</v>
      </c>
      <c r="F16" s="93" t="s">
        <v>145</v>
      </c>
      <c r="G16" s="88" t="s">
        <v>133</v>
      </c>
      <c r="H16" s="88">
        <v>70</v>
      </c>
      <c r="I16" s="18" t="s">
        <v>142</v>
      </c>
      <c r="J16" s="88" t="s">
        <v>162</v>
      </c>
      <c r="K16" s="100">
        <f>SUM(E16*H16)</f>
        <v>5439.7</v>
      </c>
      <c r="L16" s="101"/>
      <c r="M16" s="88"/>
    </row>
    <row r="17" spans="1:13" ht="15">
      <c r="A17" s="88" t="s">
        <v>173</v>
      </c>
      <c r="B17" s="88"/>
      <c r="C17" s="88"/>
      <c r="D17" s="88"/>
      <c r="E17" s="103">
        <v>39.41</v>
      </c>
      <c r="F17" s="185" t="s">
        <v>145</v>
      </c>
      <c r="G17" s="88" t="s">
        <v>133</v>
      </c>
      <c r="H17" s="88">
        <v>50</v>
      </c>
      <c r="I17" s="119" t="s">
        <v>142</v>
      </c>
      <c r="J17" s="88" t="s">
        <v>162</v>
      </c>
      <c r="K17" s="100">
        <f>SUM(E17*H17)</f>
        <v>1970.4999999999998</v>
      </c>
      <c r="L17" s="99"/>
      <c r="M17" s="97"/>
    </row>
    <row r="18" spans="1:13" ht="15">
      <c r="A18" s="88" t="s">
        <v>177</v>
      </c>
      <c r="B18" s="88">
        <v>5</v>
      </c>
      <c r="C18" s="88" t="s">
        <v>159</v>
      </c>
      <c r="D18" s="88" t="s">
        <v>133</v>
      </c>
      <c r="E18" s="103">
        <f>SUM('ст-ть машины час'!E17)</f>
        <v>19.44</v>
      </c>
      <c r="F18" s="93" t="s">
        <v>145</v>
      </c>
      <c r="G18" s="88" t="s">
        <v>133</v>
      </c>
      <c r="H18" s="88">
        <v>200</v>
      </c>
      <c r="I18" s="18" t="s">
        <v>142</v>
      </c>
      <c r="J18" s="88" t="s">
        <v>162</v>
      </c>
      <c r="K18" s="100">
        <f>SUM(E18*H18*B18)</f>
        <v>19440.000000000004</v>
      </c>
      <c r="L18" s="101"/>
      <c r="M18" s="88"/>
    </row>
    <row r="19" spans="1:13" ht="15">
      <c r="A19" s="102" t="s">
        <v>143</v>
      </c>
      <c r="B19" s="102"/>
      <c r="C19" s="102"/>
      <c r="D19" s="102"/>
      <c r="E19" s="107"/>
      <c r="F19" s="97"/>
      <c r="G19" s="97"/>
      <c r="H19" s="97"/>
      <c r="I19" s="205"/>
      <c r="J19" s="97"/>
      <c r="K19" s="106"/>
      <c r="L19" s="95">
        <f>K20+K21+K22</f>
        <v>35696.229999999996</v>
      </c>
      <c r="M19" s="88"/>
    </row>
    <row r="20" spans="1:13" ht="15">
      <c r="A20" s="88" t="s">
        <v>296</v>
      </c>
      <c r="B20" s="88"/>
      <c r="C20" s="88"/>
      <c r="D20" s="88"/>
      <c r="E20" s="103">
        <f>SUM('ст-ть машины час'!G10)</f>
        <v>72.9</v>
      </c>
      <c r="F20" s="93" t="s">
        <v>145</v>
      </c>
      <c r="G20" s="97" t="s">
        <v>133</v>
      </c>
      <c r="H20" s="88">
        <v>70</v>
      </c>
      <c r="I20" s="18" t="s">
        <v>142</v>
      </c>
      <c r="J20" s="88" t="s">
        <v>162</v>
      </c>
      <c r="K20" s="103">
        <f>SUM(E20*H20)</f>
        <v>5103</v>
      </c>
      <c r="L20" s="99"/>
      <c r="M20" s="97"/>
    </row>
    <row r="21" spans="1:13" ht="15">
      <c r="A21" s="88" t="s">
        <v>173</v>
      </c>
      <c r="B21" s="88"/>
      <c r="C21" s="88"/>
      <c r="D21" s="88"/>
      <c r="E21" s="103">
        <v>87.26</v>
      </c>
      <c r="F21" s="185" t="s">
        <v>145</v>
      </c>
      <c r="G21" s="88" t="s">
        <v>133</v>
      </c>
      <c r="H21" s="88">
        <v>50</v>
      </c>
      <c r="I21" s="119" t="s">
        <v>142</v>
      </c>
      <c r="J21" s="88" t="s">
        <v>162</v>
      </c>
      <c r="K21" s="100">
        <f>SUM(E21*H21)</f>
        <v>4363</v>
      </c>
      <c r="L21" s="99"/>
      <c r="M21" s="97"/>
    </row>
    <row r="22" spans="1:13" ht="15">
      <c r="A22" s="88" t="s">
        <v>177</v>
      </c>
      <c r="B22" s="88">
        <v>5</v>
      </c>
      <c r="C22" s="88" t="s">
        <v>159</v>
      </c>
      <c r="D22" s="88" t="s">
        <v>133</v>
      </c>
      <c r="E22" s="103">
        <v>70.89</v>
      </c>
      <c r="F22" s="93" t="s">
        <v>145</v>
      </c>
      <c r="G22" s="88" t="s">
        <v>133</v>
      </c>
      <c r="H22" s="88">
        <v>74</v>
      </c>
      <c r="I22" s="18" t="s">
        <v>142</v>
      </c>
      <c r="J22" s="88" t="s">
        <v>162</v>
      </c>
      <c r="K22" s="100">
        <v>26230.23</v>
      </c>
      <c r="L22" s="101"/>
      <c r="M22" s="88"/>
    </row>
    <row r="23" spans="1:13" ht="15">
      <c r="A23" s="108" t="s">
        <v>274</v>
      </c>
      <c r="B23" s="108"/>
      <c r="C23" s="108"/>
      <c r="D23" s="108"/>
      <c r="E23" s="107"/>
      <c r="F23" s="97"/>
      <c r="G23" s="97"/>
      <c r="H23" s="97"/>
      <c r="I23" s="97"/>
      <c r="J23" s="97"/>
      <c r="K23" s="106"/>
      <c r="L23" s="95">
        <f>K24+K25+K26+K27+K28+K29+K30+K31</f>
        <v>78348.35984</v>
      </c>
      <c r="M23" s="97"/>
    </row>
    <row r="24" spans="1:15" ht="15">
      <c r="A24" s="97" t="s">
        <v>120</v>
      </c>
      <c r="B24" s="97"/>
      <c r="C24" s="97"/>
      <c r="D24" s="97"/>
      <c r="E24" s="107"/>
      <c r="F24" s="97"/>
      <c r="G24" s="97"/>
      <c r="H24" s="97"/>
      <c r="I24" s="97"/>
      <c r="J24" s="97"/>
      <c r="K24" s="100">
        <f>N24*L3</f>
        <v>48007.3608</v>
      </c>
      <c r="L24" s="104"/>
      <c r="M24" s="97"/>
      <c r="N24">
        <v>0.378</v>
      </c>
      <c r="O24">
        <v>0.378</v>
      </c>
    </row>
    <row r="25" spans="1:15" ht="15">
      <c r="A25" s="97" t="s">
        <v>121</v>
      </c>
      <c r="B25" s="97"/>
      <c r="C25" s="97"/>
      <c r="D25" s="97"/>
      <c r="E25" s="107"/>
      <c r="F25" s="97"/>
      <c r="G25" s="97"/>
      <c r="H25" s="97"/>
      <c r="I25" s="97"/>
      <c r="J25" s="97"/>
      <c r="K25" s="100">
        <f>N25*L3</f>
        <v>14478.4104</v>
      </c>
      <c r="L25" s="104"/>
      <c r="M25" s="97"/>
      <c r="N25">
        <v>0.114</v>
      </c>
      <c r="O25">
        <v>0.114</v>
      </c>
    </row>
    <row r="26" spans="1:15" ht="15">
      <c r="A26" s="97" t="s">
        <v>122</v>
      </c>
      <c r="B26" s="97"/>
      <c r="C26" s="97"/>
      <c r="D26" s="97"/>
      <c r="E26" s="107"/>
      <c r="F26" s="97"/>
      <c r="G26" s="97"/>
      <c r="H26" s="97"/>
      <c r="I26" s="97"/>
      <c r="J26" s="97"/>
      <c r="K26" s="100">
        <f>N26*L3</f>
        <v>1231.9349200000001</v>
      </c>
      <c r="L26" s="104"/>
      <c r="M26" s="97"/>
      <c r="N26">
        <v>0.0097</v>
      </c>
      <c r="O26">
        <v>0.0097</v>
      </c>
    </row>
    <row r="27" spans="1:15" ht="15">
      <c r="A27" s="97" t="s">
        <v>123</v>
      </c>
      <c r="B27" s="97"/>
      <c r="C27" s="97"/>
      <c r="D27" s="97"/>
      <c r="E27" s="107"/>
      <c r="F27" s="97"/>
      <c r="G27" s="97"/>
      <c r="H27" s="97"/>
      <c r="I27" s="97"/>
      <c r="J27" s="97"/>
      <c r="K27" s="100">
        <f>N27*L3</f>
        <v>5715.162</v>
      </c>
      <c r="L27" s="104"/>
      <c r="M27" s="97"/>
      <c r="N27">
        <v>0.045</v>
      </c>
      <c r="O27">
        <v>0.045</v>
      </c>
    </row>
    <row r="28" spans="1:15" ht="15">
      <c r="A28" s="97" t="s">
        <v>124</v>
      </c>
      <c r="B28" s="97"/>
      <c r="C28" s="97"/>
      <c r="D28" s="97"/>
      <c r="E28" s="107"/>
      <c r="F28" s="97"/>
      <c r="G28" s="97"/>
      <c r="H28" s="97"/>
      <c r="I28" s="97"/>
      <c r="J28" s="97"/>
      <c r="K28" s="100">
        <f>N28*L3</f>
        <v>1333.5378</v>
      </c>
      <c r="L28" s="104"/>
      <c r="M28" s="103"/>
      <c r="N28">
        <v>0.0105</v>
      </c>
      <c r="O28">
        <v>0.0105</v>
      </c>
    </row>
    <row r="29" spans="1:15" ht="15">
      <c r="A29" s="97" t="s">
        <v>125</v>
      </c>
      <c r="B29" s="97"/>
      <c r="C29" s="97"/>
      <c r="D29" s="97"/>
      <c r="E29" s="107"/>
      <c r="F29" s="97"/>
      <c r="G29" s="97"/>
      <c r="H29" s="97"/>
      <c r="I29" s="97"/>
      <c r="J29" s="97"/>
      <c r="K29" s="179">
        <v>2857.42</v>
      </c>
      <c r="L29" s="104"/>
      <c r="M29" s="103"/>
      <c r="N29" s="302">
        <v>0.0361</v>
      </c>
      <c r="O29" s="302">
        <v>0.0361</v>
      </c>
    </row>
    <row r="30" spans="1:15" ht="15">
      <c r="A30" s="97" t="s">
        <v>126</v>
      </c>
      <c r="B30" s="97"/>
      <c r="C30" s="97"/>
      <c r="D30" s="97"/>
      <c r="E30" s="107"/>
      <c r="F30" s="97"/>
      <c r="G30" s="97"/>
      <c r="H30" s="97"/>
      <c r="I30" s="97"/>
      <c r="J30" s="97"/>
      <c r="K30" s="100">
        <f>N30*L3</f>
        <v>889.0252</v>
      </c>
      <c r="L30" s="104"/>
      <c r="M30" s="103"/>
      <c r="N30">
        <v>0.007</v>
      </c>
      <c r="O30">
        <v>0.007</v>
      </c>
    </row>
    <row r="31" spans="1:15" ht="15">
      <c r="A31" s="97" t="s">
        <v>247</v>
      </c>
      <c r="B31" s="97"/>
      <c r="C31" s="97"/>
      <c r="D31" s="97"/>
      <c r="E31" s="107"/>
      <c r="F31" s="97"/>
      <c r="G31" s="97"/>
      <c r="H31" s="97"/>
      <c r="I31" s="97"/>
      <c r="J31" s="97"/>
      <c r="K31" s="100">
        <f>N31*L3</f>
        <v>3835.5087200000003</v>
      </c>
      <c r="L31" s="104"/>
      <c r="M31" s="103"/>
      <c r="N31" s="302">
        <v>0.0302</v>
      </c>
      <c r="O31" s="302">
        <v>0.0302</v>
      </c>
    </row>
    <row r="32" spans="1:13" ht="15">
      <c r="A32" s="326" t="s">
        <v>127</v>
      </c>
      <c r="B32" s="326"/>
      <c r="C32" s="326"/>
      <c r="D32" s="326"/>
      <c r="E32" s="326"/>
      <c r="F32" s="165"/>
      <c r="G32" s="88"/>
      <c r="H32" s="88"/>
      <c r="I32" s="88"/>
      <c r="J32" s="88"/>
      <c r="K32" s="156"/>
      <c r="L32" s="105"/>
      <c r="M32" s="109">
        <f>L3+K24</f>
        <v>175010.9608</v>
      </c>
    </row>
    <row r="33" spans="1:13" ht="15">
      <c r="A33" s="110" t="s">
        <v>128</v>
      </c>
      <c r="B33" s="110"/>
      <c r="C33" s="110"/>
      <c r="D33" s="110"/>
      <c r="E33" s="107"/>
      <c r="F33" s="97"/>
      <c r="G33" s="97"/>
      <c r="H33" s="97"/>
      <c r="I33" s="97"/>
      <c r="J33" s="97"/>
      <c r="K33" s="106"/>
      <c r="L33" s="104"/>
      <c r="M33" s="111">
        <f>L10+K25</f>
        <v>52833.4976</v>
      </c>
    </row>
    <row r="34" spans="1:13" ht="15">
      <c r="A34" s="164"/>
      <c r="B34" s="164"/>
      <c r="C34" s="164"/>
      <c r="D34" s="164"/>
      <c r="E34" s="103"/>
      <c r="F34" s="88"/>
      <c r="G34" s="88"/>
      <c r="H34" s="88"/>
      <c r="I34" s="88"/>
      <c r="J34" s="88"/>
      <c r="K34" s="100"/>
      <c r="L34" s="90"/>
      <c r="M34" s="88"/>
    </row>
    <row r="35" spans="1:13" ht="15">
      <c r="A35" s="164"/>
      <c r="B35" s="164"/>
      <c r="C35" s="164"/>
      <c r="D35" s="164"/>
      <c r="E35" s="103"/>
      <c r="F35" s="88"/>
      <c r="G35" s="88"/>
      <c r="H35" s="88"/>
      <c r="I35" s="88"/>
      <c r="J35" s="88"/>
      <c r="K35" s="100"/>
      <c r="L35" s="90"/>
      <c r="M35" s="88"/>
    </row>
    <row r="36" spans="1:13" ht="15">
      <c r="A36" s="112" t="s">
        <v>129</v>
      </c>
      <c r="B36" s="112"/>
      <c r="C36" s="112"/>
      <c r="D36" s="112"/>
      <c r="E36" s="103"/>
      <c r="F36" s="88"/>
      <c r="G36" s="88"/>
      <c r="H36" s="88"/>
      <c r="I36" s="88"/>
      <c r="J36" s="88"/>
      <c r="K36" s="100"/>
      <c r="L36" s="113">
        <f>SUM(L3:L34)</f>
        <v>462387.77703999996</v>
      </c>
      <c r="M36" s="88"/>
    </row>
    <row r="37" spans="1:13" ht="15">
      <c r="A37" s="164"/>
      <c r="B37" s="164"/>
      <c r="C37" s="164"/>
      <c r="D37" s="164"/>
      <c r="E37" s="103"/>
      <c r="F37" s="88"/>
      <c r="G37" s="88"/>
      <c r="H37" s="88"/>
      <c r="I37" s="88"/>
      <c r="J37" s="88"/>
      <c r="K37" s="100"/>
      <c r="L37" s="92"/>
      <c r="M37" s="88"/>
    </row>
    <row r="38" spans="1:13" ht="15">
      <c r="A38" s="112" t="s">
        <v>130</v>
      </c>
      <c r="B38" s="112"/>
      <c r="C38" s="112"/>
      <c r="D38" s="112"/>
      <c r="E38" s="103"/>
      <c r="F38" s="88"/>
      <c r="G38" s="88"/>
      <c r="H38" s="88"/>
      <c r="I38" s="116"/>
      <c r="J38" s="116"/>
      <c r="K38" s="103"/>
      <c r="L38" s="117"/>
      <c r="M38" s="88"/>
    </row>
    <row r="39" spans="1:12" ht="15">
      <c r="A39" s="118"/>
      <c r="B39" s="118"/>
      <c r="C39" s="118"/>
      <c r="D39" s="118"/>
      <c r="E39" s="141"/>
      <c r="F39" s="118"/>
      <c r="G39" s="118"/>
      <c r="H39" s="118"/>
      <c r="I39" s="118"/>
      <c r="J39" s="118"/>
      <c r="K39" s="141"/>
      <c r="L39" s="87"/>
    </row>
  </sheetData>
  <sheetProtection/>
  <mergeCells count="3">
    <mergeCell ref="A3:H3"/>
    <mergeCell ref="A32:E32"/>
    <mergeCell ref="A1:M1"/>
  </mergeCells>
  <printOptions/>
  <pageMargins left="0.7" right="0.7" top="0.75" bottom="0.75" header="0.3" footer="0.3"/>
  <pageSetup horizontalDpi="600" verticalDpi="600" orientation="portrait" paperSize="9" scale="80" r:id="rId1"/>
</worksheet>
</file>

<file path=xl/worksheets/sheet14.xml><?xml version="1.0" encoding="utf-8"?>
<worksheet xmlns="http://schemas.openxmlformats.org/spreadsheetml/2006/main" xmlns:r="http://schemas.openxmlformats.org/officeDocument/2006/relationships">
  <sheetPr>
    <tabColor rgb="FFCCFFFF"/>
  </sheetPr>
  <dimension ref="A1:N35"/>
  <sheetViews>
    <sheetView zoomScalePageLayoutView="0" workbookViewId="0" topLeftCell="A1">
      <selection activeCell="N2" sqref="N2"/>
    </sheetView>
  </sheetViews>
  <sheetFormatPr defaultColWidth="9.140625" defaultRowHeight="15"/>
  <cols>
    <col min="1" max="1" width="14.8515625" style="0" customWidth="1"/>
    <col min="2" max="2" width="3.140625" style="0" customWidth="1"/>
    <col min="3" max="3" width="5.28125" style="0" customWidth="1"/>
    <col min="4" max="4" width="1.7109375" style="0" customWidth="1"/>
    <col min="5" max="5" width="7.00390625" style="0" customWidth="1"/>
    <col min="6" max="6" width="9.8515625" style="0" customWidth="1"/>
    <col min="7" max="7" width="1.57421875" style="0" customWidth="1"/>
    <col min="8" max="8" width="4.28125" style="0" customWidth="1"/>
    <col min="9" max="9" width="8.28125" style="0" customWidth="1"/>
    <col min="10" max="10" width="1.8515625" style="0" customWidth="1"/>
    <col min="11" max="11" width="10.00390625" style="0" customWidth="1"/>
    <col min="12" max="12" width="14.00390625" style="0" customWidth="1"/>
    <col min="13" max="13" width="10.00390625" style="0" customWidth="1"/>
    <col min="14" max="14" width="10.28125" style="0" customWidth="1"/>
  </cols>
  <sheetData>
    <row r="1" spans="1:14" ht="35.25" customHeight="1">
      <c r="A1" s="318" t="s">
        <v>2</v>
      </c>
      <c r="B1" s="318"/>
      <c r="C1" s="318"/>
      <c r="D1" s="318"/>
      <c r="E1" s="318"/>
      <c r="F1" s="318"/>
      <c r="G1" s="318"/>
      <c r="H1" s="318"/>
      <c r="I1" s="318"/>
      <c r="J1" s="318"/>
      <c r="K1" s="318"/>
      <c r="L1" s="318"/>
      <c r="M1" s="318"/>
      <c r="N1" s="304"/>
    </row>
    <row r="2" spans="1:13" ht="15">
      <c r="A2" s="88"/>
      <c r="B2" s="88"/>
      <c r="C2" s="88"/>
      <c r="D2" s="88"/>
      <c r="E2" s="103"/>
      <c r="F2" s="88"/>
      <c r="G2" s="88"/>
      <c r="H2" s="88"/>
      <c r="I2" s="88"/>
      <c r="J2" s="88"/>
      <c r="K2" s="100" t="s">
        <v>117</v>
      </c>
      <c r="L2" s="89" t="s">
        <v>117</v>
      </c>
      <c r="M2" s="88"/>
    </row>
    <row r="3" spans="1:13" ht="15">
      <c r="A3" s="325" t="s">
        <v>118</v>
      </c>
      <c r="B3" s="325"/>
      <c r="C3" s="325"/>
      <c r="D3" s="325"/>
      <c r="E3" s="325"/>
      <c r="F3" s="325"/>
      <c r="G3" s="325"/>
      <c r="H3" s="325"/>
      <c r="I3" s="88"/>
      <c r="J3" s="88"/>
      <c r="K3" s="100"/>
      <c r="L3" s="90">
        <f>SUM(K4:K8)</f>
        <v>12262.430000000002</v>
      </c>
      <c r="M3" s="88"/>
    </row>
    <row r="4" spans="1:13" ht="15">
      <c r="A4" s="91" t="s">
        <v>132</v>
      </c>
      <c r="B4">
        <v>1</v>
      </c>
      <c r="C4" s="91" t="s">
        <v>116</v>
      </c>
      <c r="D4" s="91" t="s">
        <v>133</v>
      </c>
      <c r="E4" s="93">
        <f>SUM(ЧТС!M32)</f>
        <v>75.48</v>
      </c>
      <c r="F4" s="93" t="s">
        <v>145</v>
      </c>
      <c r="G4" s="143" t="s">
        <v>134</v>
      </c>
      <c r="H4" s="89">
        <v>13</v>
      </c>
      <c r="I4" s="91" t="s">
        <v>135</v>
      </c>
      <c r="J4" s="91" t="s">
        <v>162</v>
      </c>
      <c r="K4" s="92">
        <f>SUM(B4*E4*H4)</f>
        <v>981.24</v>
      </c>
      <c r="L4" s="92"/>
      <c r="M4" s="88"/>
    </row>
    <row r="5" spans="1:13" ht="15">
      <c r="A5" s="91" t="s">
        <v>153</v>
      </c>
      <c r="B5">
        <v>2</v>
      </c>
      <c r="C5" s="91" t="s">
        <v>116</v>
      </c>
      <c r="D5" s="91" t="s">
        <v>133</v>
      </c>
      <c r="E5" s="93">
        <f>SUM(ЧТС!M40)</f>
        <v>56.57</v>
      </c>
      <c r="F5" s="93" t="s">
        <v>145</v>
      </c>
      <c r="G5" s="143" t="s">
        <v>133</v>
      </c>
      <c r="H5" s="89">
        <v>35</v>
      </c>
      <c r="I5" s="91" t="s">
        <v>135</v>
      </c>
      <c r="J5" s="91" t="s">
        <v>162</v>
      </c>
      <c r="K5" s="92">
        <f>SUM(B5*E5*H5)</f>
        <v>3959.9</v>
      </c>
      <c r="L5" s="92"/>
      <c r="M5" s="88"/>
    </row>
    <row r="6" spans="1:13" ht="15">
      <c r="A6" s="91" t="s">
        <v>138</v>
      </c>
      <c r="B6">
        <v>3</v>
      </c>
      <c r="C6" s="91" t="s">
        <v>116</v>
      </c>
      <c r="D6" s="91" t="s">
        <v>133</v>
      </c>
      <c r="E6" s="93">
        <f>SUM(ЧТС!M41)</f>
        <v>48.23</v>
      </c>
      <c r="F6" s="93" t="s">
        <v>145</v>
      </c>
      <c r="G6" s="143" t="s">
        <v>133</v>
      </c>
      <c r="H6" s="91">
        <v>35</v>
      </c>
      <c r="I6" s="91" t="s">
        <v>135</v>
      </c>
      <c r="J6" s="91" t="s">
        <v>162</v>
      </c>
      <c r="K6" s="92">
        <f>SUM(B6*E6*H6)</f>
        <v>5064.15</v>
      </c>
      <c r="L6" s="92"/>
      <c r="M6" s="88"/>
    </row>
    <row r="7" spans="1:13" ht="15">
      <c r="A7" s="91" t="s">
        <v>238</v>
      </c>
      <c r="B7">
        <v>1</v>
      </c>
      <c r="C7" s="91" t="s">
        <v>116</v>
      </c>
      <c r="D7" s="91" t="s">
        <v>133</v>
      </c>
      <c r="E7" s="93">
        <f>SUM(ЧТС!M45)</f>
        <v>53.84</v>
      </c>
      <c r="F7" s="93" t="s">
        <v>145</v>
      </c>
      <c r="G7" s="143" t="s">
        <v>133</v>
      </c>
      <c r="H7" s="91">
        <v>31</v>
      </c>
      <c r="I7" s="91" t="s">
        <v>135</v>
      </c>
      <c r="J7" s="91" t="s">
        <v>162</v>
      </c>
      <c r="K7" s="92">
        <f>SUM(B7*E7*H7)</f>
        <v>1669.0400000000002</v>
      </c>
      <c r="L7" s="92"/>
      <c r="M7" s="88"/>
    </row>
    <row r="8" spans="1:13" ht="15">
      <c r="A8" s="91" t="s">
        <v>152</v>
      </c>
      <c r="B8">
        <v>1</v>
      </c>
      <c r="C8" s="91" t="s">
        <v>116</v>
      </c>
      <c r="D8" s="91" t="s">
        <v>133</v>
      </c>
      <c r="E8" s="93">
        <f>SUM(ЧТС!M38)</f>
        <v>58.81</v>
      </c>
      <c r="F8" s="93" t="s">
        <v>145</v>
      </c>
      <c r="G8" s="144" t="s">
        <v>133</v>
      </c>
      <c r="H8" s="91">
        <v>10</v>
      </c>
      <c r="I8" s="93" t="s">
        <v>136</v>
      </c>
      <c r="J8" s="93" t="s">
        <v>162</v>
      </c>
      <c r="K8" s="92">
        <f>SUM(B8*E8*H8)</f>
        <v>588.1</v>
      </c>
      <c r="L8" s="92"/>
      <c r="M8" s="88"/>
    </row>
    <row r="9" spans="1:13" ht="15">
      <c r="A9" s="88"/>
      <c r="B9" s="88"/>
      <c r="C9" s="88"/>
      <c r="D9" s="88"/>
      <c r="E9" s="103"/>
      <c r="F9" s="88"/>
      <c r="G9" s="143"/>
      <c r="H9" s="88"/>
      <c r="I9" s="88"/>
      <c r="J9" s="88"/>
      <c r="K9" s="100"/>
      <c r="L9" s="94"/>
      <c r="M9" s="88"/>
    </row>
    <row r="10" spans="1:13" ht="15">
      <c r="A10" s="164" t="s">
        <v>139</v>
      </c>
      <c r="B10" s="164"/>
      <c r="C10" s="164"/>
      <c r="D10" s="164"/>
      <c r="E10" s="103"/>
      <c r="F10" s="88"/>
      <c r="G10" s="88"/>
      <c r="H10" s="88"/>
      <c r="I10" s="155">
        <v>0.302</v>
      </c>
      <c r="J10" s="155"/>
      <c r="K10" s="100"/>
      <c r="L10" s="95">
        <f>SUM(L3*I10)</f>
        <v>3703.2538600000007</v>
      </c>
      <c r="M10" s="88"/>
    </row>
    <row r="11" spans="1:14" ht="15">
      <c r="A11" s="96" t="s">
        <v>119</v>
      </c>
      <c r="B11" s="96"/>
      <c r="C11" s="96"/>
      <c r="D11" s="96"/>
      <c r="E11" s="107"/>
      <c r="F11" s="97"/>
      <c r="G11" s="97"/>
      <c r="H11" s="97"/>
      <c r="I11" s="97"/>
      <c r="J11" s="97"/>
      <c r="K11" s="106"/>
      <c r="L11" s="98">
        <f>SUM(K12:K12)</f>
        <v>2661.1000000000004</v>
      </c>
      <c r="M11" s="88"/>
      <c r="N11" s="66">
        <f>L11+L13+L15+L17+K27</f>
        <v>7361.825386</v>
      </c>
    </row>
    <row r="12" spans="1:13" ht="15">
      <c r="A12" s="88" t="s">
        <v>173</v>
      </c>
      <c r="B12" s="88"/>
      <c r="C12" s="88"/>
      <c r="D12" s="88"/>
      <c r="E12" s="103">
        <f>SUM('ст-ть машины час'!D12)</f>
        <v>266.11</v>
      </c>
      <c r="F12" s="93" t="s">
        <v>145</v>
      </c>
      <c r="G12" s="88" t="s">
        <v>133</v>
      </c>
      <c r="H12" s="88">
        <v>10</v>
      </c>
      <c r="I12" s="88" t="s">
        <v>142</v>
      </c>
      <c r="J12" s="88" t="s">
        <v>162</v>
      </c>
      <c r="K12" s="100">
        <f>SUM(E12*H12)</f>
        <v>2661.1000000000004</v>
      </c>
      <c r="L12" s="99"/>
      <c r="M12" s="97"/>
    </row>
    <row r="13" spans="1:13" ht="15" customHeight="1">
      <c r="A13" s="164" t="s">
        <v>141</v>
      </c>
      <c r="B13" s="164"/>
      <c r="C13" s="164"/>
      <c r="D13" s="164"/>
      <c r="E13" s="103"/>
      <c r="F13" s="88"/>
      <c r="G13" s="88"/>
      <c r="H13" s="88"/>
      <c r="I13" s="88"/>
      <c r="J13" s="88"/>
      <c r="K13" s="100"/>
      <c r="L13" s="90">
        <f>SUM(K14:K14)</f>
        <v>394.09999999999997</v>
      </c>
      <c r="M13" s="88"/>
    </row>
    <row r="14" spans="1:13" ht="15">
      <c r="A14" s="88" t="s">
        <v>173</v>
      </c>
      <c r="B14" s="88"/>
      <c r="C14" s="88"/>
      <c r="D14" s="88"/>
      <c r="E14" s="103">
        <f>SUM('ст-ть машины час'!E12)</f>
        <v>39.41</v>
      </c>
      <c r="F14" s="93" t="s">
        <v>145</v>
      </c>
      <c r="G14" s="88" t="s">
        <v>133</v>
      </c>
      <c r="H14" s="88">
        <v>10</v>
      </c>
      <c r="I14" s="88" t="s">
        <v>142</v>
      </c>
      <c r="J14" s="88" t="s">
        <v>162</v>
      </c>
      <c r="K14" s="100">
        <f>SUM(E14*H14)</f>
        <v>394.09999999999997</v>
      </c>
      <c r="L14" s="101"/>
      <c r="M14" s="88"/>
    </row>
    <row r="15" spans="1:13" ht="15">
      <c r="A15" s="102" t="s">
        <v>143</v>
      </c>
      <c r="B15" s="102"/>
      <c r="C15" s="102"/>
      <c r="D15" s="102"/>
      <c r="E15" s="107"/>
      <c r="F15" s="97"/>
      <c r="G15" s="97"/>
      <c r="H15" s="97"/>
      <c r="I15" s="97"/>
      <c r="J15" s="97"/>
      <c r="K15" s="106"/>
      <c r="L15" s="95">
        <f>SUM(K16:K16)</f>
        <v>436.3</v>
      </c>
      <c r="M15" s="88"/>
    </row>
    <row r="16" spans="1:13" ht="15">
      <c r="A16" s="88" t="s">
        <v>173</v>
      </c>
      <c r="B16" s="88"/>
      <c r="C16" s="88"/>
      <c r="D16" s="88"/>
      <c r="E16" s="103">
        <f>SUM('ст-ть машины час'!G12)</f>
        <v>87.26</v>
      </c>
      <c r="F16" s="93" t="s">
        <v>145</v>
      </c>
      <c r="G16" s="97" t="s">
        <v>133</v>
      </c>
      <c r="H16" s="88">
        <v>5</v>
      </c>
      <c r="I16" s="88" t="s">
        <v>142</v>
      </c>
      <c r="J16" s="88" t="s">
        <v>162</v>
      </c>
      <c r="K16" s="103">
        <f>SUM(E16*H16)</f>
        <v>436.3</v>
      </c>
      <c r="L16" s="99"/>
      <c r="M16" s="97"/>
    </row>
    <row r="17" spans="1:13" ht="15">
      <c r="A17" s="169" t="s">
        <v>214</v>
      </c>
      <c r="B17" s="159"/>
      <c r="C17" s="159"/>
      <c r="D17" s="159"/>
      <c r="E17" s="103"/>
      <c r="F17" s="93"/>
      <c r="G17" s="88"/>
      <c r="H17" s="88"/>
      <c r="I17" s="88"/>
      <c r="J17" s="88"/>
      <c r="K17" s="106"/>
      <c r="L17" s="95">
        <f>SUM(K18:K18)</f>
        <v>3500</v>
      </c>
      <c r="M17" s="97"/>
    </row>
    <row r="18" spans="1:13" ht="15">
      <c r="A18" s="159" t="s">
        <v>179</v>
      </c>
      <c r="B18" s="159"/>
      <c r="C18" s="159"/>
      <c r="D18" s="159"/>
      <c r="E18" s="103">
        <v>35</v>
      </c>
      <c r="F18" s="93" t="s">
        <v>180</v>
      </c>
      <c r="G18" s="88" t="s">
        <v>133</v>
      </c>
      <c r="H18" s="88">
        <v>100</v>
      </c>
      <c r="I18" s="88" t="s">
        <v>181</v>
      </c>
      <c r="J18" s="88" t="s">
        <v>162</v>
      </c>
      <c r="K18" s="106">
        <f>SUM(H18*E18)</f>
        <v>3500</v>
      </c>
      <c r="L18" s="95"/>
      <c r="M18" s="97"/>
    </row>
    <row r="19" spans="1:13" ht="15">
      <c r="A19" s="102" t="s">
        <v>178</v>
      </c>
      <c r="B19" s="108"/>
      <c r="C19" s="108"/>
      <c r="D19" s="108"/>
      <c r="E19" s="107"/>
      <c r="F19" s="97"/>
      <c r="G19" s="97"/>
      <c r="H19" s="97"/>
      <c r="I19" s="97"/>
      <c r="J19" s="97"/>
      <c r="K19" s="106"/>
      <c r="L19" s="95">
        <f>K20+K21+K22+K23+K24+K25+K26+K27</f>
        <v>7731.462115000003</v>
      </c>
      <c r="M19" s="97"/>
    </row>
    <row r="20" spans="1:14" ht="15">
      <c r="A20" s="97" t="s">
        <v>120</v>
      </c>
      <c r="B20" s="97"/>
      <c r="C20" s="97"/>
      <c r="D20" s="97"/>
      <c r="E20" s="107"/>
      <c r="F20" s="97"/>
      <c r="G20" s="97"/>
      <c r="H20" s="97"/>
      <c r="I20" s="97"/>
      <c r="J20" s="97"/>
      <c r="K20" s="100">
        <f>N20*L3</f>
        <v>4635.198540000001</v>
      </c>
      <c r="L20" s="104"/>
      <c r="M20" s="97"/>
      <c r="N20">
        <v>0.378</v>
      </c>
    </row>
    <row r="21" spans="1:14" ht="15">
      <c r="A21" s="97" t="s">
        <v>121</v>
      </c>
      <c r="B21" s="97"/>
      <c r="C21" s="97"/>
      <c r="D21" s="97"/>
      <c r="E21" s="107"/>
      <c r="F21" s="97"/>
      <c r="G21" s="97"/>
      <c r="H21" s="97"/>
      <c r="I21" s="97"/>
      <c r="J21" s="97"/>
      <c r="K21" s="100">
        <f>N21*L3</f>
        <v>1397.9170200000003</v>
      </c>
      <c r="L21" s="104"/>
      <c r="M21" s="97"/>
      <c r="N21">
        <v>0.114</v>
      </c>
    </row>
    <row r="22" spans="1:14" ht="15">
      <c r="A22" s="97" t="s">
        <v>122</v>
      </c>
      <c r="B22" s="97"/>
      <c r="C22" s="97"/>
      <c r="D22" s="97"/>
      <c r="E22" s="107"/>
      <c r="F22" s="97"/>
      <c r="G22" s="97"/>
      <c r="H22" s="97"/>
      <c r="I22" s="97"/>
      <c r="J22" s="97"/>
      <c r="K22" s="100">
        <f>N22*L3</f>
        <v>118.94557100000003</v>
      </c>
      <c r="L22" s="104"/>
      <c r="M22" s="97"/>
      <c r="N22">
        <v>0.0097</v>
      </c>
    </row>
    <row r="23" spans="1:14" ht="15">
      <c r="A23" s="97" t="s">
        <v>123</v>
      </c>
      <c r="B23" s="97"/>
      <c r="C23" s="97"/>
      <c r="D23" s="97"/>
      <c r="E23" s="107"/>
      <c r="F23" s="97"/>
      <c r="G23" s="97"/>
      <c r="H23" s="97"/>
      <c r="I23" s="97"/>
      <c r="J23" s="97"/>
      <c r="K23" s="100">
        <f>N23*L3</f>
        <v>551.8093500000001</v>
      </c>
      <c r="L23" s="104"/>
      <c r="M23" s="97"/>
      <c r="N23">
        <v>0.045</v>
      </c>
    </row>
    <row r="24" spans="1:14" ht="15">
      <c r="A24" s="97" t="s">
        <v>124</v>
      </c>
      <c r="B24" s="97"/>
      <c r="C24" s="97"/>
      <c r="D24" s="97"/>
      <c r="E24" s="107"/>
      <c r="F24" s="97"/>
      <c r="G24" s="97"/>
      <c r="H24" s="97"/>
      <c r="I24" s="97"/>
      <c r="J24" s="97"/>
      <c r="K24" s="100">
        <f>N24*L3</f>
        <v>128.75551500000003</v>
      </c>
      <c r="L24" s="104"/>
      <c r="M24" s="103"/>
      <c r="N24">
        <v>0.0105</v>
      </c>
    </row>
    <row r="25" spans="1:14" ht="15">
      <c r="A25" s="97" t="s">
        <v>125</v>
      </c>
      <c r="B25" s="97"/>
      <c r="C25" s="97"/>
      <c r="D25" s="97"/>
      <c r="E25" s="107"/>
      <c r="F25" s="97"/>
      <c r="G25" s="97"/>
      <c r="H25" s="97"/>
      <c r="I25" s="97"/>
      <c r="J25" s="97"/>
      <c r="K25" s="179">
        <f>N25*L3</f>
        <v>442.67372300000005</v>
      </c>
      <c r="L25" s="104"/>
      <c r="M25" s="103"/>
      <c r="N25" s="302">
        <v>0.0361</v>
      </c>
    </row>
    <row r="26" spans="1:14" ht="15">
      <c r="A26" s="97" t="s">
        <v>126</v>
      </c>
      <c r="B26" s="97"/>
      <c r="C26" s="97"/>
      <c r="D26" s="97"/>
      <c r="E26" s="107"/>
      <c r="F26" s="97"/>
      <c r="G26" s="97"/>
      <c r="H26" s="97"/>
      <c r="I26" s="97"/>
      <c r="J26" s="97"/>
      <c r="K26" s="100">
        <f>N26*L3</f>
        <v>85.83701000000002</v>
      </c>
      <c r="L26" s="104"/>
      <c r="M26" s="103"/>
      <c r="N26">
        <v>0.007</v>
      </c>
    </row>
    <row r="27" spans="1:14" ht="15">
      <c r="A27" s="97" t="s">
        <v>247</v>
      </c>
      <c r="B27" s="97"/>
      <c r="C27" s="97"/>
      <c r="D27" s="97"/>
      <c r="E27" s="107"/>
      <c r="F27" s="97"/>
      <c r="G27" s="97"/>
      <c r="H27" s="97"/>
      <c r="I27" s="97"/>
      <c r="J27" s="97"/>
      <c r="K27" s="100">
        <f>N27*L3</f>
        <v>370.3253860000001</v>
      </c>
      <c r="L27" s="104"/>
      <c r="M27" s="103"/>
      <c r="N27" s="302">
        <v>0.0302</v>
      </c>
    </row>
    <row r="28" spans="1:13" ht="15">
      <c r="A28" s="326" t="s">
        <v>127</v>
      </c>
      <c r="B28" s="326"/>
      <c r="C28" s="326"/>
      <c r="D28" s="326"/>
      <c r="E28" s="326"/>
      <c r="F28" s="165"/>
      <c r="G28" s="88"/>
      <c r="H28" s="88"/>
      <c r="I28" s="88"/>
      <c r="J28" s="88"/>
      <c r="K28" s="156"/>
      <c r="L28" s="105"/>
      <c r="M28" s="109">
        <f>L3+K20</f>
        <v>16897.628540000005</v>
      </c>
    </row>
    <row r="29" spans="1:13" ht="15">
      <c r="A29" s="110" t="s">
        <v>128</v>
      </c>
      <c r="B29" s="110"/>
      <c r="C29" s="110"/>
      <c r="D29" s="110"/>
      <c r="E29" s="107"/>
      <c r="F29" s="97"/>
      <c r="G29" s="97"/>
      <c r="H29" s="97"/>
      <c r="I29" s="97"/>
      <c r="J29" s="97"/>
      <c r="K29" s="106"/>
      <c r="L29" s="104"/>
      <c r="M29" s="111">
        <f>L10+K21</f>
        <v>5101.1708800000015</v>
      </c>
    </row>
    <row r="30" spans="1:13" ht="15">
      <c r="A30" s="164"/>
      <c r="B30" s="164"/>
      <c r="C30" s="164"/>
      <c r="D30" s="164"/>
      <c r="E30" s="103"/>
      <c r="F30" s="88"/>
      <c r="G30" s="88"/>
      <c r="H30" s="88"/>
      <c r="I30" s="88"/>
      <c r="J30" s="88"/>
      <c r="K30" s="100"/>
      <c r="L30" s="90"/>
      <c r="M30" s="88"/>
    </row>
    <row r="31" spans="1:13" ht="15">
      <c r="A31" s="164"/>
      <c r="B31" s="164"/>
      <c r="C31" s="164"/>
      <c r="D31" s="164"/>
      <c r="E31" s="103"/>
      <c r="F31" s="88"/>
      <c r="G31" s="88"/>
      <c r="H31" s="88"/>
      <c r="I31" s="88"/>
      <c r="J31" s="88"/>
      <c r="K31" s="100"/>
      <c r="L31" s="90"/>
      <c r="M31" s="88" t="s">
        <v>297</v>
      </c>
    </row>
    <row r="32" spans="1:13" ht="15">
      <c r="A32" s="112" t="s">
        <v>129</v>
      </c>
      <c r="B32" s="112"/>
      <c r="C32" s="112"/>
      <c r="D32" s="112"/>
      <c r="E32" s="103"/>
      <c r="F32" s="88"/>
      <c r="G32" s="88"/>
      <c r="H32" s="88"/>
      <c r="I32" s="88"/>
      <c r="J32" s="88"/>
      <c r="K32" s="100"/>
      <c r="L32" s="113">
        <f>SUM(L1:L30)</f>
        <v>30688.645975000003</v>
      </c>
      <c r="M32" s="88"/>
    </row>
    <row r="33" spans="1:13" ht="15">
      <c r="A33" s="164"/>
      <c r="B33" s="164"/>
      <c r="C33" s="164"/>
      <c r="D33" s="164"/>
      <c r="E33" s="103"/>
      <c r="F33" s="88"/>
      <c r="G33" s="88"/>
      <c r="H33" s="88"/>
      <c r="I33" s="88"/>
      <c r="J33" s="88"/>
      <c r="K33" s="100"/>
      <c r="L33" s="92"/>
      <c r="M33" s="88"/>
    </row>
    <row r="34" spans="1:13" ht="15">
      <c r="A34" s="112" t="s">
        <v>130</v>
      </c>
      <c r="B34" s="112"/>
      <c r="C34" s="112"/>
      <c r="D34" s="112"/>
      <c r="E34" s="103"/>
      <c r="F34" s="88"/>
      <c r="G34" s="88"/>
      <c r="H34" s="88"/>
      <c r="I34" s="116"/>
      <c r="J34" s="116"/>
      <c r="K34" s="103"/>
      <c r="L34" s="117"/>
      <c r="M34" s="88"/>
    </row>
    <row r="35" spans="1:12" ht="15">
      <c r="A35" s="118"/>
      <c r="B35" s="118"/>
      <c r="C35" s="118"/>
      <c r="D35" s="118"/>
      <c r="E35" s="141"/>
      <c r="F35" s="118"/>
      <c r="G35" s="118"/>
      <c r="H35" s="118"/>
      <c r="I35" s="118"/>
      <c r="J35" s="118"/>
      <c r="K35" s="141"/>
      <c r="L35" s="87"/>
    </row>
  </sheetData>
  <sheetProtection/>
  <mergeCells count="3">
    <mergeCell ref="A1:M1"/>
    <mergeCell ref="A3:H3"/>
    <mergeCell ref="A28:E28"/>
  </mergeCells>
  <printOptions/>
  <pageMargins left="0.7" right="0.7" top="0.75" bottom="0.75" header="0.3" footer="0.3"/>
  <pageSetup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sheetPr>
    <tabColor rgb="FFCCFFCC"/>
  </sheetPr>
  <dimension ref="A1:N32"/>
  <sheetViews>
    <sheetView zoomScalePageLayoutView="0" workbookViewId="0" topLeftCell="A1">
      <selection activeCell="N25" sqref="N25"/>
    </sheetView>
  </sheetViews>
  <sheetFormatPr defaultColWidth="9.140625" defaultRowHeight="15"/>
  <cols>
    <col min="1" max="1" width="14.140625" style="0" customWidth="1"/>
    <col min="2" max="2" width="3.28125" style="0" customWidth="1"/>
    <col min="3" max="3" width="4.7109375" style="0" customWidth="1"/>
    <col min="4" max="4" width="2.7109375" style="0" customWidth="1"/>
    <col min="5" max="5" width="7.421875" style="0" customWidth="1"/>
    <col min="6" max="6" width="9.421875" style="0" customWidth="1"/>
    <col min="7" max="7" width="1.421875" style="211" customWidth="1"/>
    <col min="8" max="8" width="4.28125" style="0" customWidth="1"/>
    <col min="9" max="9" width="8.28125" style="0" customWidth="1"/>
    <col min="10" max="10" width="2.28125" style="0" customWidth="1"/>
    <col min="11" max="11" width="9.7109375" style="0" customWidth="1"/>
    <col min="12" max="12" width="13.140625" style="0" customWidth="1"/>
    <col min="13" max="13" width="9.7109375" style="0" customWidth="1"/>
  </cols>
  <sheetData>
    <row r="1" spans="1:14" ht="65.25" customHeight="1">
      <c r="A1" s="318" t="s">
        <v>8</v>
      </c>
      <c r="B1" s="318"/>
      <c r="C1" s="318"/>
      <c r="D1" s="318"/>
      <c r="E1" s="318"/>
      <c r="F1" s="318"/>
      <c r="G1" s="318"/>
      <c r="H1" s="318"/>
      <c r="I1" s="318"/>
      <c r="J1" s="318"/>
      <c r="K1" s="318"/>
      <c r="L1" s="318"/>
      <c r="M1" s="318"/>
      <c r="N1" s="304"/>
    </row>
    <row r="2" spans="1:13" ht="15">
      <c r="A2" s="88"/>
      <c r="B2" s="88"/>
      <c r="C2" s="88"/>
      <c r="D2" s="88"/>
      <c r="E2" s="103"/>
      <c r="F2" s="88"/>
      <c r="G2" s="165"/>
      <c r="H2" s="88"/>
      <c r="I2" s="88"/>
      <c r="J2" s="88"/>
      <c r="K2" s="103" t="s">
        <v>117</v>
      </c>
      <c r="L2" s="88" t="s">
        <v>117</v>
      </c>
      <c r="M2" s="88"/>
    </row>
    <row r="3" spans="1:13" ht="15">
      <c r="A3" s="325" t="s">
        <v>118</v>
      </c>
      <c r="B3" s="325"/>
      <c r="C3" s="325"/>
      <c r="D3" s="325"/>
      <c r="E3" s="325"/>
      <c r="F3" s="325"/>
      <c r="G3" s="325"/>
      <c r="H3" s="325"/>
      <c r="I3" s="88"/>
      <c r="J3" s="88"/>
      <c r="K3" s="100"/>
      <c r="L3" s="90">
        <f>SUM(K4:K6)</f>
        <v>4774.370000000001</v>
      </c>
      <c r="M3" s="88"/>
    </row>
    <row r="4" spans="1:13" ht="15">
      <c r="A4" s="91" t="s">
        <v>132</v>
      </c>
      <c r="B4">
        <v>1</v>
      </c>
      <c r="C4" s="91" t="s">
        <v>116</v>
      </c>
      <c r="D4" s="91" t="s">
        <v>133</v>
      </c>
      <c r="E4" s="93">
        <f>SUM(ЧТС!M32)</f>
        <v>75.48</v>
      </c>
      <c r="F4" s="93" t="s">
        <v>145</v>
      </c>
      <c r="G4" s="165" t="s">
        <v>134</v>
      </c>
      <c r="H4" s="89">
        <v>8</v>
      </c>
      <c r="I4" s="91" t="s">
        <v>135</v>
      </c>
      <c r="J4" s="91" t="s">
        <v>162</v>
      </c>
      <c r="K4" s="92">
        <f>SUM(B4*E4*H4)</f>
        <v>603.84</v>
      </c>
      <c r="L4" s="92"/>
      <c r="M4" s="88"/>
    </row>
    <row r="5" spans="1:13" ht="15">
      <c r="A5" s="91" t="s">
        <v>238</v>
      </c>
      <c r="B5">
        <v>3</v>
      </c>
      <c r="C5" s="91" t="s">
        <v>116</v>
      </c>
      <c r="D5" s="91" t="s">
        <v>133</v>
      </c>
      <c r="E5" s="93">
        <v>53.84</v>
      </c>
      <c r="F5" s="93" t="s">
        <v>244</v>
      </c>
      <c r="G5" s="165" t="s">
        <v>133</v>
      </c>
      <c r="H5" s="91">
        <v>24</v>
      </c>
      <c r="I5" s="91" t="s">
        <v>135</v>
      </c>
      <c r="J5" s="91" t="s">
        <v>162</v>
      </c>
      <c r="K5" s="92">
        <f>B5*E5*H5</f>
        <v>3876.4800000000005</v>
      </c>
      <c r="L5" s="92"/>
      <c r="M5" s="88"/>
    </row>
    <row r="6" spans="1:13" ht="15">
      <c r="A6" s="91" t="s">
        <v>152</v>
      </c>
      <c r="B6">
        <v>1</v>
      </c>
      <c r="C6" s="91" t="s">
        <v>116</v>
      </c>
      <c r="D6" s="91" t="s">
        <v>133</v>
      </c>
      <c r="E6" s="93">
        <f>SUM(ЧТС!M38)</f>
        <v>58.81</v>
      </c>
      <c r="F6" s="93" t="s">
        <v>145</v>
      </c>
      <c r="G6" s="212" t="s">
        <v>133</v>
      </c>
      <c r="H6" s="91">
        <v>5</v>
      </c>
      <c r="I6" s="93" t="s">
        <v>136</v>
      </c>
      <c r="J6" s="93" t="s">
        <v>162</v>
      </c>
      <c r="K6" s="92">
        <f>SUM(B6*E6*H6)</f>
        <v>294.05</v>
      </c>
      <c r="L6" s="92"/>
      <c r="M6" s="88"/>
    </row>
    <row r="7" spans="1:14" ht="15">
      <c r="A7" s="164" t="s">
        <v>139</v>
      </c>
      <c r="B7" s="164"/>
      <c r="C7" s="164"/>
      <c r="D7" s="164"/>
      <c r="E7" s="103"/>
      <c r="F7" s="88"/>
      <c r="G7" s="165"/>
      <c r="H7" s="88"/>
      <c r="I7" s="155">
        <v>0.302</v>
      </c>
      <c r="J7" s="155"/>
      <c r="K7" s="100"/>
      <c r="L7" s="95">
        <f>SUM(L3*I7)</f>
        <v>1441.85974</v>
      </c>
      <c r="M7" s="88"/>
      <c r="N7" s="66">
        <f>L8+L10+L12+L14+K24</f>
        <v>2896.305974</v>
      </c>
    </row>
    <row r="8" spans="1:13" ht="15">
      <c r="A8" s="96" t="s">
        <v>119</v>
      </c>
      <c r="B8" s="96"/>
      <c r="C8" s="96"/>
      <c r="D8" s="96"/>
      <c r="E8" s="107"/>
      <c r="F8" s="97"/>
      <c r="G8" s="213"/>
      <c r="H8" s="97"/>
      <c r="I8" s="97"/>
      <c r="J8" s="97"/>
      <c r="K8" s="106"/>
      <c r="L8" s="98">
        <f>SUM(K9:K9)</f>
        <v>1330.5500000000002</v>
      </c>
      <c r="M8" s="88"/>
    </row>
    <row r="9" spans="1:13" ht="15">
      <c r="A9" s="88" t="s">
        <v>173</v>
      </c>
      <c r="B9" s="88"/>
      <c r="C9" s="88"/>
      <c r="D9" s="88"/>
      <c r="E9" s="103">
        <f>SUM('ст-ть машины час'!D12)</f>
        <v>266.11</v>
      </c>
      <c r="F9" s="93" t="s">
        <v>145</v>
      </c>
      <c r="G9" s="165" t="s">
        <v>133</v>
      </c>
      <c r="H9" s="88">
        <v>5</v>
      </c>
      <c r="I9" s="88" t="s">
        <v>142</v>
      </c>
      <c r="J9" s="88" t="s">
        <v>162</v>
      </c>
      <c r="K9" s="100">
        <f>SUM(E9*H9)</f>
        <v>1330.5500000000002</v>
      </c>
      <c r="L9" s="99"/>
      <c r="M9" s="97"/>
    </row>
    <row r="10" spans="1:13" ht="15">
      <c r="A10" s="164" t="s">
        <v>141</v>
      </c>
      <c r="B10" s="164"/>
      <c r="C10" s="164"/>
      <c r="D10" s="164"/>
      <c r="E10" s="103"/>
      <c r="F10" s="88"/>
      <c r="G10" s="165"/>
      <c r="H10" s="88"/>
      <c r="I10" s="88"/>
      <c r="J10" s="88"/>
      <c r="K10" s="100"/>
      <c r="L10" s="90">
        <f>SUM(K11:K11)</f>
        <v>197.04999999999998</v>
      </c>
      <c r="M10" s="88"/>
    </row>
    <row r="11" spans="1:13" ht="15">
      <c r="A11" s="88" t="s">
        <v>173</v>
      </c>
      <c r="B11" s="88"/>
      <c r="C11" s="88"/>
      <c r="D11" s="88"/>
      <c r="E11" s="103">
        <f>SUM('ст-ть машины час'!E12)</f>
        <v>39.41</v>
      </c>
      <c r="F11" s="93" t="s">
        <v>145</v>
      </c>
      <c r="G11" s="165" t="s">
        <v>133</v>
      </c>
      <c r="H11" s="88">
        <v>5</v>
      </c>
      <c r="I11" s="88" t="s">
        <v>142</v>
      </c>
      <c r="J11" s="88" t="s">
        <v>162</v>
      </c>
      <c r="K11" s="100">
        <f>SUM(E11*H11)</f>
        <v>197.04999999999998</v>
      </c>
      <c r="L11" s="101"/>
      <c r="M11" s="88"/>
    </row>
    <row r="12" spans="1:13" ht="15">
      <c r="A12" s="102" t="s">
        <v>143</v>
      </c>
      <c r="B12" s="102"/>
      <c r="C12" s="102"/>
      <c r="D12" s="102"/>
      <c r="E12" s="107"/>
      <c r="F12" s="97"/>
      <c r="G12" s="213"/>
      <c r="H12" s="97"/>
      <c r="I12" s="97"/>
      <c r="J12" s="97"/>
      <c r="K12" s="106"/>
      <c r="L12" s="95">
        <f>SUM(K13:K13)</f>
        <v>174.52</v>
      </c>
      <c r="M12" s="88"/>
    </row>
    <row r="13" spans="1:13" ht="15">
      <c r="A13" s="88" t="s">
        <v>173</v>
      </c>
      <c r="B13" s="88"/>
      <c r="C13" s="88"/>
      <c r="D13" s="88"/>
      <c r="E13" s="103">
        <f>SUM('ст-ть машины час'!G12)</f>
        <v>87.26</v>
      </c>
      <c r="F13" s="93" t="s">
        <v>145</v>
      </c>
      <c r="G13" s="213" t="s">
        <v>133</v>
      </c>
      <c r="H13" s="88">
        <v>2</v>
      </c>
      <c r="I13" s="88" t="s">
        <v>142</v>
      </c>
      <c r="J13" s="88" t="s">
        <v>162</v>
      </c>
      <c r="K13" s="103">
        <f>SUM(E13*H13)</f>
        <v>174.52</v>
      </c>
      <c r="L13" s="99"/>
      <c r="M13" s="97"/>
    </row>
    <row r="14" spans="1:13" ht="15">
      <c r="A14" s="169" t="s">
        <v>214</v>
      </c>
      <c r="B14" s="159"/>
      <c r="C14" s="159"/>
      <c r="D14" s="159"/>
      <c r="E14" s="103"/>
      <c r="F14" s="93"/>
      <c r="G14" s="165"/>
      <c r="H14" s="88"/>
      <c r="I14" s="88"/>
      <c r="J14" s="88"/>
      <c r="K14" s="106"/>
      <c r="L14" s="95">
        <f>SUM(K15:K15)</f>
        <v>1050</v>
      </c>
      <c r="M14" s="97"/>
    </row>
    <row r="15" spans="1:13" ht="15">
      <c r="A15" s="159" t="s">
        <v>179</v>
      </c>
      <c r="B15" s="159"/>
      <c r="C15" s="159"/>
      <c r="D15" s="159"/>
      <c r="E15" s="103">
        <v>35</v>
      </c>
      <c r="F15" s="93" t="s">
        <v>180</v>
      </c>
      <c r="G15" s="165" t="s">
        <v>133</v>
      </c>
      <c r="H15" s="88">
        <v>30</v>
      </c>
      <c r="I15" s="88" t="s">
        <v>181</v>
      </c>
      <c r="J15" s="88" t="s">
        <v>162</v>
      </c>
      <c r="K15" s="106">
        <f>SUM(H15*E15)</f>
        <v>1050</v>
      </c>
      <c r="L15" s="95"/>
      <c r="M15" s="97"/>
    </row>
    <row r="16" spans="1:13" ht="15">
      <c r="A16" s="102" t="s">
        <v>178</v>
      </c>
      <c r="B16" s="108"/>
      <c r="C16" s="108"/>
      <c r="D16" s="108"/>
      <c r="E16" s="107"/>
      <c r="F16" s="97"/>
      <c r="G16" s="213"/>
      <c r="H16" s="97"/>
      <c r="I16" s="97"/>
      <c r="J16" s="97"/>
      <c r="K16" s="106"/>
      <c r="L16" s="95">
        <f>K17+K18+K19+K20+K21+K22+K23+K24</f>
        <v>3010.2402850000008</v>
      </c>
      <c r="M16" s="97"/>
    </row>
    <row r="17" spans="1:14" ht="15">
      <c r="A17" s="97" t="s">
        <v>120</v>
      </c>
      <c r="B17" s="97"/>
      <c r="C17" s="97"/>
      <c r="D17" s="97"/>
      <c r="E17" s="107"/>
      <c r="F17" s="97"/>
      <c r="G17" s="213"/>
      <c r="H17" s="97"/>
      <c r="I17" s="97"/>
      <c r="J17" s="97"/>
      <c r="K17" s="100">
        <f>N17*L3</f>
        <v>1804.7118600000003</v>
      </c>
      <c r="L17" s="104"/>
      <c r="M17" s="97"/>
      <c r="N17">
        <v>0.378</v>
      </c>
    </row>
    <row r="18" spans="1:14" ht="15">
      <c r="A18" s="97" t="s">
        <v>121</v>
      </c>
      <c r="B18" s="97"/>
      <c r="C18" s="97"/>
      <c r="D18" s="97"/>
      <c r="E18" s="107"/>
      <c r="F18" s="97"/>
      <c r="G18" s="213"/>
      <c r="H18" s="97"/>
      <c r="I18" s="97"/>
      <c r="J18" s="97"/>
      <c r="K18" s="100">
        <f>N18*L3</f>
        <v>544.2781800000001</v>
      </c>
      <c r="L18" s="104"/>
      <c r="M18" s="97"/>
      <c r="N18">
        <v>0.114</v>
      </c>
    </row>
    <row r="19" spans="1:14" ht="15">
      <c r="A19" s="97" t="s">
        <v>122</v>
      </c>
      <c r="B19" s="97"/>
      <c r="C19" s="97"/>
      <c r="D19" s="97"/>
      <c r="E19" s="107"/>
      <c r="F19" s="97"/>
      <c r="G19" s="213"/>
      <c r="H19" s="97"/>
      <c r="I19" s="97"/>
      <c r="J19" s="97"/>
      <c r="K19" s="100">
        <f>N19*L3</f>
        <v>46.31138900000001</v>
      </c>
      <c r="L19" s="104"/>
      <c r="M19" s="97"/>
      <c r="N19">
        <v>0.0097</v>
      </c>
    </row>
    <row r="20" spans="1:14" ht="15">
      <c r="A20" s="97" t="s">
        <v>123</v>
      </c>
      <c r="B20" s="97"/>
      <c r="C20" s="97"/>
      <c r="D20" s="97"/>
      <c r="E20" s="107"/>
      <c r="F20" s="97"/>
      <c r="G20" s="213"/>
      <c r="H20" s="97"/>
      <c r="I20" s="97"/>
      <c r="J20" s="97"/>
      <c r="K20" s="100">
        <f>N20*L3</f>
        <v>214.84665000000004</v>
      </c>
      <c r="L20" s="104"/>
      <c r="M20" s="97"/>
      <c r="N20">
        <v>0.045</v>
      </c>
    </row>
    <row r="21" spans="1:14" ht="15">
      <c r="A21" s="97" t="s">
        <v>124</v>
      </c>
      <c r="B21" s="97"/>
      <c r="C21" s="97"/>
      <c r="D21" s="97"/>
      <c r="E21" s="107"/>
      <c r="F21" s="97"/>
      <c r="G21" s="213"/>
      <c r="H21" s="97"/>
      <c r="I21" s="97"/>
      <c r="J21" s="97"/>
      <c r="K21" s="100">
        <f>N21*L3</f>
        <v>50.13088500000001</v>
      </c>
      <c r="L21" s="104"/>
      <c r="M21" s="103"/>
      <c r="N21">
        <v>0.0105</v>
      </c>
    </row>
    <row r="22" spans="1:14" ht="15">
      <c r="A22" s="97" t="s">
        <v>125</v>
      </c>
      <c r="B22" s="97"/>
      <c r="C22" s="97"/>
      <c r="D22" s="97"/>
      <c r="E22" s="107"/>
      <c r="F22" s="97"/>
      <c r="G22" s="213"/>
      <c r="H22" s="97"/>
      <c r="I22" s="97"/>
      <c r="J22" s="97"/>
      <c r="K22" s="179">
        <f>N22*L3</f>
        <v>172.35475700000003</v>
      </c>
      <c r="L22" s="104"/>
      <c r="M22" s="103"/>
      <c r="N22" s="302">
        <v>0.0361</v>
      </c>
    </row>
    <row r="23" spans="1:14" ht="15">
      <c r="A23" s="97" t="s">
        <v>126</v>
      </c>
      <c r="B23" s="97"/>
      <c r="C23" s="97"/>
      <c r="D23" s="97"/>
      <c r="E23" s="107"/>
      <c r="F23" s="97"/>
      <c r="G23" s="213"/>
      <c r="H23" s="97"/>
      <c r="I23" s="97"/>
      <c r="J23" s="97"/>
      <c r="K23" s="100">
        <f>N23*L3</f>
        <v>33.420590000000004</v>
      </c>
      <c r="L23" s="104"/>
      <c r="M23" s="103"/>
      <c r="N23">
        <v>0.007</v>
      </c>
    </row>
    <row r="24" spans="1:14" ht="15">
      <c r="A24" s="97" t="s">
        <v>247</v>
      </c>
      <c r="B24" s="97"/>
      <c r="C24" s="97"/>
      <c r="D24" s="97"/>
      <c r="E24" s="107"/>
      <c r="F24" s="97"/>
      <c r="G24" s="213"/>
      <c r="H24" s="97"/>
      <c r="I24" s="97"/>
      <c r="J24" s="97"/>
      <c r="K24" s="100">
        <f>N24*L3</f>
        <v>144.18597400000002</v>
      </c>
      <c r="L24" s="104"/>
      <c r="M24" s="103"/>
      <c r="N24" s="302">
        <v>0.0302</v>
      </c>
    </row>
    <row r="25" spans="1:13" ht="15">
      <c r="A25" s="326" t="s">
        <v>127</v>
      </c>
      <c r="B25" s="326"/>
      <c r="C25" s="326"/>
      <c r="D25" s="326"/>
      <c r="E25" s="326"/>
      <c r="F25" s="165"/>
      <c r="G25" s="165"/>
      <c r="H25" s="88"/>
      <c r="I25" s="88"/>
      <c r="J25" s="88"/>
      <c r="K25" s="156"/>
      <c r="L25" s="105"/>
      <c r="M25" s="109">
        <f>L3+K17</f>
        <v>6579.081860000001</v>
      </c>
    </row>
    <row r="26" spans="1:13" ht="15">
      <c r="A26" s="110" t="s">
        <v>128</v>
      </c>
      <c r="B26" s="110"/>
      <c r="C26" s="110"/>
      <c r="D26" s="110"/>
      <c r="E26" s="107"/>
      <c r="F26" s="97"/>
      <c r="G26" s="213"/>
      <c r="H26" s="97"/>
      <c r="I26" s="97"/>
      <c r="J26" s="97"/>
      <c r="K26" s="106"/>
      <c r="L26" s="104"/>
      <c r="M26" s="111">
        <f>L7+K18</f>
        <v>1986.1379200000001</v>
      </c>
    </row>
    <row r="27" spans="1:13" ht="15">
      <c r="A27" s="164"/>
      <c r="B27" s="164"/>
      <c r="C27" s="164"/>
      <c r="D27" s="164"/>
      <c r="E27" s="103"/>
      <c r="F27" s="88"/>
      <c r="G27" s="165"/>
      <c r="H27" s="88"/>
      <c r="I27" s="88"/>
      <c r="J27" s="88"/>
      <c r="K27" s="100"/>
      <c r="L27" s="90"/>
      <c r="M27" s="88"/>
    </row>
    <row r="28" spans="1:13" ht="15">
      <c r="A28" s="164"/>
      <c r="B28" s="164"/>
      <c r="C28" s="164"/>
      <c r="D28" s="164"/>
      <c r="E28" s="103"/>
      <c r="F28" s="88"/>
      <c r="G28" s="165"/>
      <c r="H28" s="88"/>
      <c r="I28" s="88"/>
      <c r="J28" s="88"/>
      <c r="K28" s="100"/>
      <c r="L28" s="90"/>
      <c r="M28" s="88"/>
    </row>
    <row r="29" spans="1:13" ht="15">
      <c r="A29" s="112" t="s">
        <v>129</v>
      </c>
      <c r="B29" s="112"/>
      <c r="C29" s="112"/>
      <c r="D29" s="112"/>
      <c r="E29" s="103"/>
      <c r="F29" s="88"/>
      <c r="G29" s="165"/>
      <c r="H29" s="88"/>
      <c r="I29" s="88"/>
      <c r="J29" s="88"/>
      <c r="K29" s="100"/>
      <c r="L29" s="113">
        <f>SUM(L3:L27)</f>
        <v>11978.590025000001</v>
      </c>
      <c r="M29" s="88"/>
    </row>
    <row r="30" spans="1:13" ht="15">
      <c r="A30" s="164"/>
      <c r="B30" s="164"/>
      <c r="C30" s="164"/>
      <c r="D30" s="164"/>
      <c r="E30" s="103"/>
      <c r="F30" s="88"/>
      <c r="G30" s="165"/>
      <c r="H30" s="88"/>
      <c r="I30" s="88"/>
      <c r="J30" s="88"/>
      <c r="K30" s="100"/>
      <c r="L30" s="92"/>
      <c r="M30" s="88"/>
    </row>
    <row r="31" spans="1:13" ht="15">
      <c r="A31" s="112" t="s">
        <v>130</v>
      </c>
      <c r="B31" s="112"/>
      <c r="C31" s="112"/>
      <c r="D31" s="112"/>
      <c r="E31" s="103"/>
      <c r="F31" s="88"/>
      <c r="G31" s="165"/>
      <c r="H31" s="88"/>
      <c r="I31" s="116"/>
      <c r="J31" s="116"/>
      <c r="K31" s="103"/>
      <c r="L31" s="117"/>
      <c r="M31" s="88"/>
    </row>
    <row r="32" spans="1:12" ht="15">
      <c r="A32" s="118"/>
      <c r="B32" s="118"/>
      <c r="C32" s="118"/>
      <c r="D32" s="118"/>
      <c r="E32" s="141"/>
      <c r="F32" s="118"/>
      <c r="G32" s="214"/>
      <c r="H32" s="118"/>
      <c r="I32" s="118"/>
      <c r="J32" s="118"/>
      <c r="K32" s="141"/>
      <c r="L32" s="87"/>
    </row>
  </sheetData>
  <sheetProtection/>
  <mergeCells count="3">
    <mergeCell ref="A1:M1"/>
    <mergeCell ref="A3:H3"/>
    <mergeCell ref="A25:E25"/>
  </mergeCells>
  <printOptions/>
  <pageMargins left="0.7" right="0.7" top="0.75" bottom="0.75" header="0.3" footer="0.3"/>
  <pageSetup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sheetPr>
    <tabColor rgb="FFCCFFFF"/>
  </sheetPr>
  <dimension ref="A1:N47"/>
  <sheetViews>
    <sheetView zoomScalePageLayoutView="0" workbookViewId="0" topLeftCell="A1">
      <selection activeCell="P7" sqref="P7"/>
    </sheetView>
  </sheetViews>
  <sheetFormatPr defaultColWidth="9.140625" defaultRowHeight="15"/>
  <cols>
    <col min="1" max="1" width="15.57421875" style="0" customWidth="1"/>
    <col min="2" max="2" width="3.00390625" style="0" customWidth="1"/>
    <col min="3" max="3" width="4.8515625" style="0" customWidth="1"/>
    <col min="4" max="4" width="1.421875" style="0" customWidth="1"/>
    <col min="5" max="5" width="8.140625" style="0" customWidth="1"/>
    <col min="6" max="6" width="8.28125" style="0" customWidth="1"/>
    <col min="7" max="7" width="1.421875" style="0" customWidth="1"/>
    <col min="8" max="8" width="4.421875" style="0" customWidth="1"/>
    <col min="9" max="9" width="8.28125" style="0" customWidth="1"/>
    <col min="10" max="10" width="1.7109375" style="0" customWidth="1"/>
    <col min="11" max="11" width="10.00390625" style="0" customWidth="1"/>
    <col min="12" max="12" width="12.00390625" style="0" customWidth="1"/>
    <col min="13" max="13" width="9.57421875" style="0" customWidth="1"/>
    <col min="14" max="14" width="10.421875" style="0" customWidth="1"/>
  </cols>
  <sheetData>
    <row r="1" spans="1:14" ht="33" customHeight="1">
      <c r="A1" s="318" t="s">
        <v>3</v>
      </c>
      <c r="B1" s="318"/>
      <c r="C1" s="318"/>
      <c r="D1" s="318"/>
      <c r="E1" s="318"/>
      <c r="F1" s="318"/>
      <c r="G1" s="318"/>
      <c r="H1" s="318"/>
      <c r="I1" s="318"/>
      <c r="J1" s="318"/>
      <c r="K1" s="318"/>
      <c r="L1" s="318"/>
      <c r="M1" s="318"/>
      <c r="N1" s="304"/>
    </row>
    <row r="2" spans="1:14" ht="15">
      <c r="A2" s="88"/>
      <c r="B2" s="88"/>
      <c r="C2" s="88"/>
      <c r="D2" s="88"/>
      <c r="E2" s="103"/>
      <c r="F2" s="88"/>
      <c r="G2" s="88"/>
      <c r="H2" s="88"/>
      <c r="I2" s="88"/>
      <c r="J2" s="88"/>
      <c r="K2" s="100" t="s">
        <v>117</v>
      </c>
      <c r="L2" s="89" t="s">
        <v>117</v>
      </c>
      <c r="M2" s="88"/>
      <c r="N2" s="304"/>
    </row>
    <row r="3" spans="1:14" ht="15">
      <c r="A3" s="325" t="s">
        <v>118</v>
      </c>
      <c r="B3" s="325"/>
      <c r="C3" s="325"/>
      <c r="D3" s="325"/>
      <c r="E3" s="325"/>
      <c r="F3" s="325"/>
      <c r="G3" s="325"/>
      <c r="H3" s="325"/>
      <c r="I3" s="88"/>
      <c r="J3" s="88"/>
      <c r="K3" s="100"/>
      <c r="L3" s="90">
        <f>SUM(K4:K10)</f>
        <v>15839.740000000002</v>
      </c>
      <c r="M3" s="88"/>
      <c r="N3" s="304"/>
    </row>
    <row r="4" spans="1:13" ht="15">
      <c r="A4" s="91" t="s">
        <v>132</v>
      </c>
      <c r="B4">
        <v>1</v>
      </c>
      <c r="C4" s="91" t="s">
        <v>116</v>
      </c>
      <c r="D4" s="91" t="s">
        <v>133</v>
      </c>
      <c r="E4" s="93">
        <f>SUM(ЧТС!M32)</f>
        <v>75.48</v>
      </c>
      <c r="F4" s="93" t="s">
        <v>145</v>
      </c>
      <c r="G4" s="143" t="s">
        <v>134</v>
      </c>
      <c r="H4" s="89">
        <v>32</v>
      </c>
      <c r="I4" s="91" t="s">
        <v>135</v>
      </c>
      <c r="J4" s="91" t="s">
        <v>162</v>
      </c>
      <c r="K4" s="92">
        <f aca="true" t="shared" si="0" ref="K4:K10">SUM(B4*E4*H4)</f>
        <v>2415.36</v>
      </c>
      <c r="L4" s="92"/>
      <c r="M4" s="88"/>
    </row>
    <row r="5" spans="1:13" ht="15">
      <c r="A5" s="91" t="s">
        <v>153</v>
      </c>
      <c r="B5">
        <v>2</v>
      </c>
      <c r="C5" s="91" t="s">
        <v>116</v>
      </c>
      <c r="D5" s="91" t="s">
        <v>133</v>
      </c>
      <c r="E5" s="93">
        <f>SUM(ЧТС!M40)</f>
        <v>56.57</v>
      </c>
      <c r="F5" s="93" t="s">
        <v>145</v>
      </c>
      <c r="G5" s="143" t="s">
        <v>133</v>
      </c>
      <c r="H5" s="89">
        <v>32</v>
      </c>
      <c r="I5" s="91" t="s">
        <v>135</v>
      </c>
      <c r="J5" s="91" t="s">
        <v>162</v>
      </c>
      <c r="K5" s="92">
        <f t="shared" si="0"/>
        <v>3620.48</v>
      </c>
      <c r="L5" s="92"/>
      <c r="M5" s="88"/>
    </row>
    <row r="6" spans="1:13" ht="15">
      <c r="A6" s="91" t="s">
        <v>138</v>
      </c>
      <c r="B6">
        <v>1</v>
      </c>
      <c r="C6" s="91" t="s">
        <v>116</v>
      </c>
      <c r="D6" s="91" t="s">
        <v>133</v>
      </c>
      <c r="E6" s="93">
        <f>SUM(ЧТС!M41)</f>
        <v>48.23</v>
      </c>
      <c r="F6" s="93" t="s">
        <v>145</v>
      </c>
      <c r="G6" s="143" t="s">
        <v>133</v>
      </c>
      <c r="H6" s="91">
        <v>48</v>
      </c>
      <c r="I6" s="91" t="s">
        <v>135</v>
      </c>
      <c r="J6" s="91" t="s">
        <v>162</v>
      </c>
      <c r="K6" s="92">
        <f t="shared" si="0"/>
        <v>2315.04</v>
      </c>
      <c r="L6" s="92"/>
      <c r="M6" s="88"/>
    </row>
    <row r="7" spans="1:13" ht="15">
      <c r="A7" s="91" t="s">
        <v>182</v>
      </c>
      <c r="B7">
        <v>2</v>
      </c>
      <c r="C7" s="91" t="s">
        <v>116</v>
      </c>
      <c r="D7" s="91" t="s">
        <v>133</v>
      </c>
      <c r="E7" s="93">
        <f>SUM(ЧТС!M45)</f>
        <v>53.84</v>
      </c>
      <c r="F7" s="93" t="s">
        <v>145</v>
      </c>
      <c r="G7" s="143" t="s">
        <v>133</v>
      </c>
      <c r="H7" s="91">
        <v>32</v>
      </c>
      <c r="I7" s="91" t="s">
        <v>135</v>
      </c>
      <c r="J7" s="91" t="s">
        <v>162</v>
      </c>
      <c r="K7" s="92">
        <f t="shared" si="0"/>
        <v>3445.76</v>
      </c>
      <c r="L7" s="92"/>
      <c r="M7" s="88"/>
    </row>
    <row r="8" spans="1:13" ht="15">
      <c r="A8" s="93" t="s">
        <v>137</v>
      </c>
      <c r="B8">
        <v>1</v>
      </c>
      <c r="C8" s="91" t="s">
        <v>116</v>
      </c>
      <c r="D8" s="91" t="s">
        <v>133</v>
      </c>
      <c r="E8" s="93">
        <v>70.97</v>
      </c>
      <c r="F8" s="93" t="s">
        <v>145</v>
      </c>
      <c r="G8" s="144" t="s">
        <v>133</v>
      </c>
      <c r="H8" s="159">
        <v>22</v>
      </c>
      <c r="I8" s="93" t="s">
        <v>136</v>
      </c>
      <c r="J8" s="93" t="s">
        <v>162</v>
      </c>
      <c r="K8" s="92">
        <f t="shared" si="0"/>
        <v>1561.34</v>
      </c>
      <c r="L8" s="92"/>
      <c r="M8" s="88"/>
    </row>
    <row r="9" spans="1:13" ht="15">
      <c r="A9" s="91" t="s">
        <v>280</v>
      </c>
      <c r="B9">
        <v>1</v>
      </c>
      <c r="C9" s="91" t="s">
        <v>116</v>
      </c>
      <c r="D9" s="91" t="s">
        <v>133</v>
      </c>
      <c r="E9" s="93">
        <v>77.04</v>
      </c>
      <c r="F9" s="93" t="s">
        <v>145</v>
      </c>
      <c r="G9" s="144" t="s">
        <v>133</v>
      </c>
      <c r="H9" s="91">
        <v>20</v>
      </c>
      <c r="I9" s="93" t="s">
        <v>136</v>
      </c>
      <c r="J9" s="93" t="s">
        <v>162</v>
      </c>
      <c r="K9" s="92">
        <f t="shared" si="0"/>
        <v>1540.8000000000002</v>
      </c>
      <c r="L9" s="92"/>
      <c r="M9" s="88"/>
    </row>
    <row r="10" spans="1:13" ht="15">
      <c r="A10" s="91" t="s">
        <v>152</v>
      </c>
      <c r="B10">
        <v>1</v>
      </c>
      <c r="C10" s="91" t="s">
        <v>116</v>
      </c>
      <c r="D10" s="91" t="s">
        <v>133</v>
      </c>
      <c r="E10" s="93">
        <f>SUM(ЧТС!M38)</f>
        <v>58.81</v>
      </c>
      <c r="F10" s="93" t="s">
        <v>145</v>
      </c>
      <c r="G10" s="144" t="s">
        <v>133</v>
      </c>
      <c r="H10" s="91">
        <v>16</v>
      </c>
      <c r="I10" s="93" t="s">
        <v>136</v>
      </c>
      <c r="J10" s="93" t="s">
        <v>162</v>
      </c>
      <c r="K10" s="92">
        <f t="shared" si="0"/>
        <v>940.96</v>
      </c>
      <c r="L10" s="92"/>
      <c r="M10" s="88"/>
    </row>
    <row r="11" spans="1:13" ht="15">
      <c r="A11" s="164" t="s">
        <v>139</v>
      </c>
      <c r="B11" s="164"/>
      <c r="C11" s="164"/>
      <c r="D11" s="164"/>
      <c r="E11" s="103"/>
      <c r="F11" s="88"/>
      <c r="G11" s="88"/>
      <c r="H11" s="88"/>
      <c r="I11" s="155">
        <v>0.302</v>
      </c>
      <c r="J11" s="155"/>
      <c r="K11" s="100"/>
      <c r="L11" s="95">
        <f>SUM(L3*I11)</f>
        <v>4783.60148</v>
      </c>
      <c r="M11" s="88"/>
    </row>
    <row r="12" spans="1:14" ht="15">
      <c r="A12" s="96" t="s">
        <v>119</v>
      </c>
      <c r="B12" s="96"/>
      <c r="C12" s="96"/>
      <c r="D12" s="96"/>
      <c r="E12" s="107"/>
      <c r="F12" s="97"/>
      <c r="G12" s="97"/>
      <c r="H12" s="97"/>
      <c r="I12" s="97"/>
      <c r="J12" s="97"/>
      <c r="K12" s="106"/>
      <c r="L12" s="98">
        <f>SUM(K13:K16)</f>
        <v>27769.440000000002</v>
      </c>
      <c r="M12" s="88"/>
      <c r="N12" s="66">
        <f>L12+L17+L24+K39</f>
        <v>39721.560148000004</v>
      </c>
    </row>
    <row r="13" spans="1:13" ht="15">
      <c r="A13" s="88" t="s">
        <v>229</v>
      </c>
      <c r="B13" s="88"/>
      <c r="C13" s="88"/>
      <c r="D13" s="88"/>
      <c r="E13" s="103">
        <f>SUM('ст-ть машины час'!D4)</f>
        <v>366.79</v>
      </c>
      <c r="F13" s="93" t="s">
        <v>145</v>
      </c>
      <c r="G13" s="88" t="s">
        <v>133</v>
      </c>
      <c r="H13" s="88">
        <v>22</v>
      </c>
      <c r="I13" s="88" t="s">
        <v>142</v>
      </c>
      <c r="J13" s="88" t="s">
        <v>162</v>
      </c>
      <c r="K13" s="100">
        <f>SUM(E13*H13)</f>
        <v>8069.38</v>
      </c>
      <c r="L13" s="99"/>
      <c r="M13" s="88"/>
    </row>
    <row r="14" spans="1:13" ht="15">
      <c r="A14" s="88" t="s">
        <v>296</v>
      </c>
      <c r="B14" s="88"/>
      <c r="C14" s="88"/>
      <c r="D14" s="88"/>
      <c r="E14" s="103">
        <f>SUM('ст-ть машины час'!D10)</f>
        <v>483.84</v>
      </c>
      <c r="F14" s="93" t="s">
        <v>145</v>
      </c>
      <c r="G14" s="88" t="s">
        <v>133</v>
      </c>
      <c r="H14" s="88">
        <v>20</v>
      </c>
      <c r="I14" s="88" t="s">
        <v>142</v>
      </c>
      <c r="J14" s="88" t="s">
        <v>162</v>
      </c>
      <c r="K14" s="100">
        <f>SUM(E14*H14)</f>
        <v>9676.8</v>
      </c>
      <c r="L14" s="99"/>
      <c r="M14" s="97"/>
    </row>
    <row r="15" spans="1:13" ht="15">
      <c r="A15" s="88" t="s">
        <v>111</v>
      </c>
      <c r="B15" s="88"/>
      <c r="C15" s="88"/>
      <c r="D15" s="88"/>
      <c r="E15" s="103">
        <f>SUM('ст-ть машины час'!D18)</f>
        <v>88.7</v>
      </c>
      <c r="F15" s="93" t="s">
        <v>145</v>
      </c>
      <c r="G15" s="88" t="s">
        <v>133</v>
      </c>
      <c r="H15" s="88">
        <v>65</v>
      </c>
      <c r="I15" s="88" t="s">
        <v>142</v>
      </c>
      <c r="J15" s="88" t="s">
        <v>162</v>
      </c>
      <c r="K15" s="100">
        <f>SUM(E15*H15)</f>
        <v>5765.5</v>
      </c>
      <c r="L15" s="99"/>
      <c r="M15" s="97"/>
    </row>
    <row r="16" spans="1:13" ht="15">
      <c r="A16" s="88" t="s">
        <v>173</v>
      </c>
      <c r="B16" s="88"/>
      <c r="C16" s="88"/>
      <c r="D16" s="88"/>
      <c r="E16" s="103">
        <f>SUM('ст-ть машины час'!D12)</f>
        <v>266.11</v>
      </c>
      <c r="F16" s="93" t="s">
        <v>145</v>
      </c>
      <c r="G16" s="88" t="s">
        <v>133</v>
      </c>
      <c r="H16" s="88">
        <v>16</v>
      </c>
      <c r="I16" s="88" t="s">
        <v>142</v>
      </c>
      <c r="J16" s="88" t="s">
        <v>162</v>
      </c>
      <c r="K16" s="100">
        <f>SUM(E16*H16)</f>
        <v>4257.76</v>
      </c>
      <c r="L16" s="99"/>
      <c r="M16" s="97"/>
    </row>
    <row r="17" spans="1:13" ht="15">
      <c r="A17" s="164" t="s">
        <v>141</v>
      </c>
      <c r="B17" s="164"/>
      <c r="C17" s="164"/>
      <c r="D17" s="164"/>
      <c r="E17" s="103"/>
      <c r="F17" s="88"/>
      <c r="G17" s="88"/>
      <c r="H17" s="88"/>
      <c r="I17" s="88"/>
      <c r="J17" s="88"/>
      <c r="K17" s="100"/>
      <c r="L17" s="90">
        <f>SUM(K18:K21)</f>
        <v>5337.359999999999</v>
      </c>
      <c r="M17" s="88"/>
    </row>
    <row r="18" spans="1:13" ht="15">
      <c r="A18" s="88" t="s">
        <v>229</v>
      </c>
      <c r="B18" s="88"/>
      <c r="C18" s="88"/>
      <c r="D18" s="88"/>
      <c r="E18" s="103">
        <f>SUM('ст-ть машины час'!E4)</f>
        <v>49.7</v>
      </c>
      <c r="F18" s="93" t="s">
        <v>145</v>
      </c>
      <c r="G18" s="88" t="s">
        <v>133</v>
      </c>
      <c r="H18" s="88">
        <v>22</v>
      </c>
      <c r="I18" s="88" t="s">
        <v>142</v>
      </c>
      <c r="J18" s="88" t="s">
        <v>162</v>
      </c>
      <c r="K18" s="100">
        <f>SUM(E18*H18)</f>
        <v>1093.4</v>
      </c>
      <c r="L18" s="101"/>
      <c r="M18" s="97"/>
    </row>
    <row r="19" spans="1:13" ht="15">
      <c r="A19" s="88" t="s">
        <v>296</v>
      </c>
      <c r="B19" s="88"/>
      <c r="C19" s="88"/>
      <c r="D19" s="88"/>
      <c r="E19" s="103">
        <f>SUM('ст-ть машины час'!E10)</f>
        <v>77.71</v>
      </c>
      <c r="F19" s="93" t="s">
        <v>145</v>
      </c>
      <c r="G19" s="88" t="s">
        <v>133</v>
      </c>
      <c r="H19" s="88">
        <v>20</v>
      </c>
      <c r="I19" s="88" t="s">
        <v>142</v>
      </c>
      <c r="J19" s="88" t="s">
        <v>162</v>
      </c>
      <c r="K19" s="100">
        <f>SUM(E19*H19)</f>
        <v>1554.1999999999998</v>
      </c>
      <c r="L19" s="101"/>
      <c r="M19" s="88"/>
    </row>
    <row r="20" spans="1:13" ht="15">
      <c r="A20" s="88" t="s">
        <v>111</v>
      </c>
      <c r="B20" s="88"/>
      <c r="C20" s="88"/>
      <c r="D20" s="88"/>
      <c r="E20" s="103">
        <f>SUM('ст-ть машины час'!E18)</f>
        <v>31.68</v>
      </c>
      <c r="F20" s="93" t="s">
        <v>145</v>
      </c>
      <c r="G20" s="88" t="s">
        <v>133</v>
      </c>
      <c r="H20" s="88">
        <v>65</v>
      </c>
      <c r="I20" s="88" t="s">
        <v>142</v>
      </c>
      <c r="J20" s="88" t="s">
        <v>162</v>
      </c>
      <c r="K20" s="100">
        <f>SUM(E20*H20)</f>
        <v>2059.2</v>
      </c>
      <c r="L20" s="99"/>
      <c r="M20" s="97"/>
    </row>
    <row r="21" spans="1:13" ht="15">
      <c r="A21" s="88" t="s">
        <v>173</v>
      </c>
      <c r="B21" s="88"/>
      <c r="C21" s="88"/>
      <c r="D21" s="88"/>
      <c r="E21" s="103">
        <f>SUM('ст-ть машины час'!E12)</f>
        <v>39.41</v>
      </c>
      <c r="F21" s="93" t="s">
        <v>145</v>
      </c>
      <c r="G21" s="88" t="s">
        <v>133</v>
      </c>
      <c r="H21" s="88">
        <v>16</v>
      </c>
      <c r="I21" s="88" t="s">
        <v>142</v>
      </c>
      <c r="J21" s="88" t="s">
        <v>162</v>
      </c>
      <c r="K21" s="100">
        <f>SUM(E21*H21)</f>
        <v>630.56</v>
      </c>
      <c r="L21" s="99"/>
      <c r="M21" s="97"/>
    </row>
    <row r="22" spans="1:13" ht="15">
      <c r="A22" s="279" t="s">
        <v>269</v>
      </c>
      <c r="B22" s="279"/>
      <c r="C22" s="279"/>
      <c r="D22" s="279"/>
      <c r="E22" s="109"/>
      <c r="F22" s="181"/>
      <c r="G22" s="279"/>
      <c r="H22" s="279"/>
      <c r="I22" s="279"/>
      <c r="J22" s="279"/>
      <c r="K22" s="95"/>
      <c r="L22" s="90">
        <f>K23</f>
        <v>23000</v>
      </c>
      <c r="M22" s="97"/>
    </row>
    <row r="23" spans="1:13" ht="15">
      <c r="A23" s="88" t="s">
        <v>183</v>
      </c>
      <c r="B23" s="88"/>
      <c r="C23" s="88"/>
      <c r="D23" s="88"/>
      <c r="E23" s="103">
        <v>1000</v>
      </c>
      <c r="F23" s="93" t="s">
        <v>145</v>
      </c>
      <c r="G23" s="88" t="s">
        <v>133</v>
      </c>
      <c r="H23" s="88">
        <v>23</v>
      </c>
      <c r="I23" s="88" t="s">
        <v>142</v>
      </c>
      <c r="J23" s="88" t="s">
        <v>162</v>
      </c>
      <c r="K23" s="100">
        <f>SUM(E23*H23)</f>
        <v>23000</v>
      </c>
      <c r="L23" s="99"/>
      <c r="M23" s="97"/>
    </row>
    <row r="24" spans="1:13" ht="15">
      <c r="A24" s="102" t="s">
        <v>268</v>
      </c>
      <c r="B24" s="102"/>
      <c r="C24" s="102"/>
      <c r="D24" s="102"/>
      <c r="E24" s="107"/>
      <c r="F24" s="97"/>
      <c r="G24" s="97"/>
      <c r="H24" s="97"/>
      <c r="I24" s="97"/>
      <c r="J24" s="97"/>
      <c r="K24" s="106"/>
      <c r="L24" s="95">
        <f>SUM(K25:K28)</f>
        <v>6136.4</v>
      </c>
      <c r="M24" s="88"/>
    </row>
    <row r="25" spans="1:13" ht="15">
      <c r="A25" s="88" t="s">
        <v>229</v>
      </c>
      <c r="B25" s="88"/>
      <c r="C25" s="88"/>
      <c r="D25" s="88"/>
      <c r="E25" s="107">
        <f>SUM('ст-ть машины час'!G4)</f>
        <v>109.08</v>
      </c>
      <c r="F25" s="93" t="s">
        <v>145</v>
      </c>
      <c r="G25" s="97" t="s">
        <v>133</v>
      </c>
      <c r="H25" s="88">
        <v>8</v>
      </c>
      <c r="I25" s="88" t="s">
        <v>142</v>
      </c>
      <c r="J25" s="88" t="s">
        <v>162</v>
      </c>
      <c r="K25" s="103">
        <f>SUM(E25*H25)</f>
        <v>872.64</v>
      </c>
      <c r="L25" s="104"/>
      <c r="M25" s="88"/>
    </row>
    <row r="26" spans="1:13" ht="15">
      <c r="A26" s="88" t="s">
        <v>296</v>
      </c>
      <c r="B26" s="88"/>
      <c r="C26" s="88"/>
      <c r="D26" s="88"/>
      <c r="E26" s="103">
        <f>SUM('ст-ть машины час'!G10)</f>
        <v>72.9</v>
      </c>
      <c r="F26" s="93" t="s">
        <v>145</v>
      </c>
      <c r="G26" s="97" t="s">
        <v>133</v>
      </c>
      <c r="H26" s="88">
        <v>8</v>
      </c>
      <c r="I26" s="88" t="s">
        <v>142</v>
      </c>
      <c r="J26" s="88" t="s">
        <v>162</v>
      </c>
      <c r="K26" s="103">
        <f>SUM(E26*H26)</f>
        <v>583.2</v>
      </c>
      <c r="L26" s="99"/>
      <c r="M26" s="97"/>
    </row>
    <row r="27" spans="1:13" ht="15">
      <c r="A27" s="88" t="s">
        <v>111</v>
      </c>
      <c r="B27" s="88"/>
      <c r="C27" s="88"/>
      <c r="D27" s="88"/>
      <c r="E27" s="103">
        <f>SUM('ст-ть машины час'!G18)</f>
        <v>109.48</v>
      </c>
      <c r="F27" s="93" t="s">
        <v>145</v>
      </c>
      <c r="G27" s="88" t="s">
        <v>133</v>
      </c>
      <c r="H27" s="88">
        <v>30</v>
      </c>
      <c r="I27" s="88" t="s">
        <v>142</v>
      </c>
      <c r="J27" s="88" t="s">
        <v>162</v>
      </c>
      <c r="K27" s="100">
        <f>SUM(E27*H27)</f>
        <v>3284.4</v>
      </c>
      <c r="L27" s="99"/>
      <c r="M27" s="97"/>
    </row>
    <row r="28" spans="1:13" ht="15">
      <c r="A28" s="88" t="s">
        <v>173</v>
      </c>
      <c r="B28" s="88"/>
      <c r="C28" s="88"/>
      <c r="D28" s="88"/>
      <c r="E28" s="103">
        <f>SUM('ст-ть машины час'!G12)</f>
        <v>87.26</v>
      </c>
      <c r="F28" s="93" t="s">
        <v>145</v>
      </c>
      <c r="G28" s="88" t="s">
        <v>133</v>
      </c>
      <c r="H28" s="88">
        <v>16</v>
      </c>
      <c r="I28" s="88" t="s">
        <v>142</v>
      </c>
      <c r="J28" s="88" t="s">
        <v>162</v>
      </c>
      <c r="K28" s="100">
        <f>SUM(E28*H28)</f>
        <v>1396.16</v>
      </c>
      <c r="L28" s="99"/>
      <c r="M28" s="97"/>
    </row>
    <row r="29" spans="1:13" ht="15">
      <c r="A29" s="279" t="s">
        <v>298</v>
      </c>
      <c r="B29" s="88"/>
      <c r="C29" s="88"/>
      <c r="D29" s="88"/>
      <c r="E29" s="103"/>
      <c r="F29" s="93"/>
      <c r="G29" s="88"/>
      <c r="H29" s="88"/>
      <c r="I29" s="88"/>
      <c r="J29" s="88"/>
      <c r="K29" s="100"/>
      <c r="L29" s="90">
        <f>K30</f>
        <v>8800</v>
      </c>
      <c r="M29" s="97"/>
    </row>
    <row r="30" spans="1:13" ht="15">
      <c r="A30" s="88" t="s">
        <v>299</v>
      </c>
      <c r="B30" s="88"/>
      <c r="C30" s="88"/>
      <c r="D30" s="88"/>
      <c r="E30" s="103">
        <v>550</v>
      </c>
      <c r="F30" s="93" t="s">
        <v>266</v>
      </c>
      <c r="G30" s="88" t="s">
        <v>133</v>
      </c>
      <c r="H30" s="88">
        <v>16</v>
      </c>
      <c r="I30" s="88" t="s">
        <v>300</v>
      </c>
      <c r="J30" s="88" t="s">
        <v>162</v>
      </c>
      <c r="K30" s="100">
        <f>E30*H30</f>
        <v>8800</v>
      </c>
      <c r="L30" s="99"/>
      <c r="M30" s="97"/>
    </row>
    <row r="31" spans="1:13" ht="15">
      <c r="A31" s="102" t="s">
        <v>131</v>
      </c>
      <c r="B31" s="108"/>
      <c r="C31" s="108"/>
      <c r="D31" s="108"/>
      <c r="E31" s="107"/>
      <c r="F31" s="97"/>
      <c r="G31" s="97"/>
      <c r="H31" s="97"/>
      <c r="I31" s="97"/>
      <c r="J31" s="97"/>
      <c r="K31" s="106"/>
      <c r="L31" s="95">
        <f>K32+K33+K34+K35+K36+K37+K38+K39</f>
        <v>9985.501456</v>
      </c>
      <c r="M31" s="97"/>
    </row>
    <row r="32" spans="1:14" ht="15">
      <c r="A32" s="97" t="s">
        <v>120</v>
      </c>
      <c r="B32" s="97"/>
      <c r="C32" s="97"/>
      <c r="D32" s="97"/>
      <c r="E32" s="107"/>
      <c r="F32" s="97"/>
      <c r="G32" s="97"/>
      <c r="H32" s="97"/>
      <c r="I32" s="97"/>
      <c r="J32" s="97"/>
      <c r="K32" s="100">
        <f>N32*L3</f>
        <v>5987.42172</v>
      </c>
      <c r="L32" s="104"/>
      <c r="M32" s="97"/>
      <c r="N32">
        <v>0.378</v>
      </c>
    </row>
    <row r="33" spans="1:14" ht="15">
      <c r="A33" s="97" t="s">
        <v>121</v>
      </c>
      <c r="B33" s="97"/>
      <c r="C33" s="97"/>
      <c r="D33" s="97"/>
      <c r="E33" s="107"/>
      <c r="F33" s="97"/>
      <c r="G33" s="97"/>
      <c r="H33" s="97"/>
      <c r="I33" s="97"/>
      <c r="J33" s="97"/>
      <c r="K33" s="100">
        <f>N33*L3</f>
        <v>1805.7303600000002</v>
      </c>
      <c r="L33" s="104"/>
      <c r="M33" s="97"/>
      <c r="N33">
        <v>0.114</v>
      </c>
    </row>
    <row r="34" spans="1:14" ht="15">
      <c r="A34" s="97" t="s">
        <v>122</v>
      </c>
      <c r="B34" s="97"/>
      <c r="C34" s="97"/>
      <c r="D34" s="97"/>
      <c r="E34" s="107"/>
      <c r="F34" s="97"/>
      <c r="G34" s="97"/>
      <c r="H34" s="97"/>
      <c r="I34" s="97"/>
      <c r="J34" s="97"/>
      <c r="K34" s="100">
        <f>N34*L3</f>
        <v>153.64547800000003</v>
      </c>
      <c r="L34" s="104"/>
      <c r="M34" s="97"/>
      <c r="N34">
        <v>0.0097</v>
      </c>
    </row>
    <row r="35" spans="1:14" ht="15">
      <c r="A35" s="97" t="s">
        <v>123</v>
      </c>
      <c r="B35" s="97"/>
      <c r="C35" s="97"/>
      <c r="D35" s="97"/>
      <c r="E35" s="107"/>
      <c r="F35" s="97"/>
      <c r="G35" s="97"/>
      <c r="H35" s="97"/>
      <c r="I35" s="97"/>
      <c r="J35" s="97"/>
      <c r="K35" s="100">
        <f>N35*L3</f>
        <v>712.7883</v>
      </c>
      <c r="L35" s="104"/>
      <c r="M35" s="97"/>
      <c r="N35">
        <v>0.045</v>
      </c>
    </row>
    <row r="36" spans="1:14" ht="15">
      <c r="A36" s="97" t="s">
        <v>124</v>
      </c>
      <c r="B36" s="97"/>
      <c r="C36" s="97"/>
      <c r="D36" s="97"/>
      <c r="E36" s="107"/>
      <c r="F36" s="97"/>
      <c r="G36" s="97"/>
      <c r="H36" s="97"/>
      <c r="I36" s="97"/>
      <c r="J36" s="97"/>
      <c r="K36" s="100">
        <f>N36*L3</f>
        <v>166.31727000000004</v>
      </c>
      <c r="L36" s="104"/>
      <c r="M36" s="103"/>
      <c r="N36">
        <v>0.0105</v>
      </c>
    </row>
    <row r="37" spans="1:14" ht="15">
      <c r="A37" s="97" t="s">
        <v>125</v>
      </c>
      <c r="B37" s="97"/>
      <c r="C37" s="97"/>
      <c r="D37" s="97"/>
      <c r="E37" s="107"/>
      <c r="F37" s="97"/>
      <c r="G37" s="97"/>
      <c r="H37" s="97"/>
      <c r="I37" s="97"/>
      <c r="J37" s="97"/>
      <c r="K37" s="179">
        <v>570.36</v>
      </c>
      <c r="L37" s="104"/>
      <c r="M37" s="103"/>
      <c r="N37" s="302">
        <v>0.0361</v>
      </c>
    </row>
    <row r="38" spans="1:14" ht="15">
      <c r="A38" s="97" t="s">
        <v>126</v>
      </c>
      <c r="B38" s="97"/>
      <c r="C38" s="97"/>
      <c r="D38" s="97"/>
      <c r="E38" s="107"/>
      <c r="F38" s="97"/>
      <c r="G38" s="97"/>
      <c r="H38" s="97"/>
      <c r="I38" s="97"/>
      <c r="J38" s="97"/>
      <c r="K38" s="100">
        <f>N38*L3</f>
        <v>110.87818000000001</v>
      </c>
      <c r="L38" s="104"/>
      <c r="M38" s="103"/>
      <c r="N38">
        <v>0.007</v>
      </c>
    </row>
    <row r="39" spans="1:14" ht="15">
      <c r="A39" s="97" t="s">
        <v>247</v>
      </c>
      <c r="B39" s="97"/>
      <c r="C39" s="97"/>
      <c r="D39" s="97"/>
      <c r="E39" s="107"/>
      <c r="F39" s="97"/>
      <c r="G39" s="97"/>
      <c r="H39" s="97"/>
      <c r="I39" s="97"/>
      <c r="J39" s="97"/>
      <c r="K39" s="100">
        <f>N39*L3</f>
        <v>478.3601480000001</v>
      </c>
      <c r="L39" s="104"/>
      <c r="M39" s="103"/>
      <c r="N39" s="302">
        <v>0.0302</v>
      </c>
    </row>
    <row r="40" spans="1:13" ht="15">
      <c r="A40" s="326" t="s">
        <v>127</v>
      </c>
      <c r="B40" s="326"/>
      <c r="C40" s="326"/>
      <c r="D40" s="326"/>
      <c r="E40" s="326"/>
      <c r="F40" s="165"/>
      <c r="G40" s="88"/>
      <c r="H40" s="88"/>
      <c r="I40" s="88"/>
      <c r="J40" s="88"/>
      <c r="K40" s="156"/>
      <c r="L40" s="105"/>
      <c r="M40" s="109">
        <f>L3+K32</f>
        <v>21827.161720000004</v>
      </c>
    </row>
    <row r="41" spans="1:13" ht="15">
      <c r="A41" s="110" t="s">
        <v>128</v>
      </c>
      <c r="B41" s="110"/>
      <c r="C41" s="110"/>
      <c r="D41" s="110"/>
      <c r="E41" s="107"/>
      <c r="F41" s="97"/>
      <c r="G41" s="97"/>
      <c r="H41" s="97"/>
      <c r="I41" s="97"/>
      <c r="J41" s="97"/>
      <c r="K41" s="106"/>
      <c r="L41" s="104"/>
      <c r="M41" s="111">
        <f>L11+K33</f>
        <v>6589.331840000001</v>
      </c>
    </row>
    <row r="42" spans="1:13" ht="15">
      <c r="A42" s="164"/>
      <c r="B42" s="164"/>
      <c r="C42" s="164"/>
      <c r="D42" s="164"/>
      <c r="E42" s="103"/>
      <c r="F42" s="88"/>
      <c r="G42" s="88"/>
      <c r="H42" s="88"/>
      <c r="I42" s="88"/>
      <c r="J42" s="88"/>
      <c r="K42" s="100"/>
      <c r="L42" s="90"/>
      <c r="M42" s="88"/>
    </row>
    <row r="43" spans="1:13" ht="15">
      <c r="A43" s="164"/>
      <c r="B43" s="164"/>
      <c r="C43" s="164"/>
      <c r="D43" s="164"/>
      <c r="E43" s="103"/>
      <c r="F43" s="88"/>
      <c r="G43" s="88"/>
      <c r="H43" s="88"/>
      <c r="I43" s="88"/>
      <c r="J43" s="88"/>
      <c r="K43" s="100"/>
      <c r="L43" s="90"/>
      <c r="M43" s="88"/>
    </row>
    <row r="44" spans="1:13" ht="15">
      <c r="A44" s="112" t="s">
        <v>129</v>
      </c>
      <c r="B44" s="112"/>
      <c r="C44" s="112"/>
      <c r="D44" s="112"/>
      <c r="E44" s="103"/>
      <c r="F44" s="88"/>
      <c r="G44" s="88"/>
      <c r="H44" s="88"/>
      <c r="I44" s="88"/>
      <c r="J44" s="88"/>
      <c r="K44" s="100"/>
      <c r="L44" s="113">
        <f>SUM(L3:L42)</f>
        <v>101652.042936</v>
      </c>
      <c r="M44" s="88"/>
    </row>
    <row r="45" spans="1:13" ht="15">
      <c r="A45" s="164"/>
      <c r="B45" s="164"/>
      <c r="C45" s="164"/>
      <c r="D45" s="164"/>
      <c r="E45" s="103"/>
      <c r="F45" s="88"/>
      <c r="G45" s="88"/>
      <c r="H45" s="88"/>
      <c r="I45" s="88"/>
      <c r="J45" s="88"/>
      <c r="K45" s="100"/>
      <c r="L45" s="92"/>
      <c r="M45" s="88"/>
    </row>
    <row r="46" spans="1:13" ht="15">
      <c r="A46" s="112" t="s">
        <v>130</v>
      </c>
      <c r="B46" s="112"/>
      <c r="C46" s="112"/>
      <c r="D46" s="112"/>
      <c r="E46" s="103"/>
      <c r="F46" s="88"/>
      <c r="G46" s="88"/>
      <c r="H46" s="88"/>
      <c r="I46" s="116"/>
      <c r="J46" s="116"/>
      <c r="K46" s="103"/>
      <c r="L46" s="117"/>
      <c r="M46" s="88"/>
    </row>
    <row r="47" spans="1:12" ht="15">
      <c r="A47" s="118"/>
      <c r="B47" s="118"/>
      <c r="C47" s="118"/>
      <c r="D47" s="118"/>
      <c r="E47" s="141"/>
      <c r="F47" s="118"/>
      <c r="G47" s="118"/>
      <c r="H47" s="118"/>
      <c r="I47" s="118"/>
      <c r="J47" s="118"/>
      <c r="K47" s="141"/>
      <c r="L47" s="87"/>
    </row>
  </sheetData>
  <sheetProtection/>
  <mergeCells count="3">
    <mergeCell ref="A1:M1"/>
    <mergeCell ref="A3:H3"/>
    <mergeCell ref="A40:E40"/>
  </mergeCells>
  <printOptions/>
  <pageMargins left="0.7" right="0.7" top="0.75" bottom="0.75" header="0.3" footer="0.3"/>
  <pageSetup horizontalDpi="600" verticalDpi="600" orientation="portrait" paperSize="9" scale="98" r:id="rId1"/>
  <colBreaks count="1" manualBreakCount="1">
    <brk id="13" max="65535" man="1"/>
  </colBreaks>
</worksheet>
</file>

<file path=xl/worksheets/sheet17.xml><?xml version="1.0" encoding="utf-8"?>
<worksheet xmlns="http://schemas.openxmlformats.org/spreadsheetml/2006/main" xmlns:r="http://schemas.openxmlformats.org/officeDocument/2006/relationships">
  <sheetPr>
    <tabColor rgb="FFCCFFCC"/>
  </sheetPr>
  <dimension ref="A1:P57"/>
  <sheetViews>
    <sheetView zoomScalePageLayoutView="0" workbookViewId="0" topLeftCell="A15">
      <selection activeCell="Q50" sqref="Q50"/>
    </sheetView>
  </sheetViews>
  <sheetFormatPr defaultColWidth="9.140625" defaultRowHeight="15"/>
  <cols>
    <col min="1" max="1" width="14.00390625" style="0" customWidth="1"/>
    <col min="2" max="2" width="2.7109375" style="0" customWidth="1"/>
    <col min="3" max="3" width="5.00390625" style="0" customWidth="1"/>
    <col min="4" max="4" width="7.421875" style="0" customWidth="1"/>
    <col min="5" max="5" width="8.28125" style="0" customWidth="1"/>
    <col min="6" max="6" width="8.57421875" style="0" customWidth="1"/>
    <col min="7" max="7" width="1.7109375" style="0" customWidth="1"/>
    <col min="8" max="8" width="4.7109375" style="0" customWidth="1"/>
    <col min="9" max="9" width="8.28125" style="0" customWidth="1"/>
    <col min="10" max="10" width="2.00390625" style="0" customWidth="1"/>
    <col min="11" max="11" width="9.7109375" style="0" customWidth="1"/>
    <col min="12" max="12" width="10.7109375" style="0" customWidth="1"/>
    <col min="13" max="13" width="9.421875" style="0" customWidth="1"/>
    <col min="14" max="14" width="10.57421875" style="0" customWidth="1"/>
  </cols>
  <sheetData>
    <row r="1" spans="1:14" ht="36" customHeight="1">
      <c r="A1" s="319" t="s">
        <v>301</v>
      </c>
      <c r="B1" s="319"/>
      <c r="C1" s="319"/>
      <c r="D1" s="319"/>
      <c r="E1" s="319"/>
      <c r="F1" s="319"/>
      <c r="G1" s="319"/>
      <c r="H1" s="319"/>
      <c r="I1" s="319"/>
      <c r="J1" s="319"/>
      <c r="K1" s="319"/>
      <c r="L1" s="319"/>
      <c r="M1" s="319"/>
      <c r="N1" s="304"/>
    </row>
    <row r="2" spans="1:13" ht="11.25" customHeight="1">
      <c r="A2" s="18"/>
      <c r="B2" s="18"/>
      <c r="C2" s="18"/>
      <c r="D2" s="18"/>
      <c r="E2" s="224"/>
      <c r="F2" s="18"/>
      <c r="G2" s="18"/>
      <c r="H2" s="18"/>
      <c r="I2" s="18"/>
      <c r="J2" s="18"/>
      <c r="K2" s="224" t="s">
        <v>117</v>
      </c>
      <c r="L2" s="18" t="s">
        <v>117</v>
      </c>
      <c r="M2" s="18"/>
    </row>
    <row r="3" spans="1:13" ht="11.25" customHeight="1">
      <c r="A3" s="320" t="s">
        <v>118</v>
      </c>
      <c r="B3" s="320"/>
      <c r="C3" s="320"/>
      <c r="D3" s="320"/>
      <c r="E3" s="320"/>
      <c r="F3" s="320"/>
      <c r="G3" s="320"/>
      <c r="H3" s="320"/>
      <c r="I3" s="18"/>
      <c r="J3" s="18"/>
      <c r="K3" s="225"/>
      <c r="L3" s="226"/>
      <c r="M3" s="18"/>
    </row>
    <row r="4" spans="1:13" ht="11.25" customHeight="1">
      <c r="A4" s="227" t="s">
        <v>132</v>
      </c>
      <c r="B4" s="228">
        <v>1</v>
      </c>
      <c r="C4" s="227" t="s">
        <v>116</v>
      </c>
      <c r="D4" s="227" t="s">
        <v>133</v>
      </c>
      <c r="E4" s="229">
        <f>SUM(ЧТС!M32)</f>
        <v>75.48</v>
      </c>
      <c r="F4" s="229" t="s">
        <v>145</v>
      </c>
      <c r="G4" s="230" t="s">
        <v>134</v>
      </c>
      <c r="H4" s="231">
        <v>86</v>
      </c>
      <c r="I4" s="227" t="s">
        <v>135</v>
      </c>
      <c r="J4" s="227" t="s">
        <v>162</v>
      </c>
      <c r="K4" s="232">
        <f aca="true" t="shared" si="0" ref="K4:K11">SUM(B4*E4*H4)</f>
        <v>6491.280000000001</v>
      </c>
      <c r="L4" s="226">
        <f>K4+K5+K6+K7+K8+K9+K10+K11</f>
        <v>65319.38</v>
      </c>
      <c r="M4" s="18"/>
    </row>
    <row r="5" spans="1:13" ht="11.25" customHeight="1">
      <c r="A5" s="227" t="s">
        <v>153</v>
      </c>
      <c r="B5" s="228">
        <v>2</v>
      </c>
      <c r="C5" s="227" t="s">
        <v>116</v>
      </c>
      <c r="D5" s="227" t="s">
        <v>133</v>
      </c>
      <c r="E5" s="229">
        <f>SUM(ЧТС!M40)</f>
        <v>56.57</v>
      </c>
      <c r="F5" s="229" t="s">
        <v>145</v>
      </c>
      <c r="G5" s="230" t="s">
        <v>133</v>
      </c>
      <c r="H5" s="231">
        <v>160</v>
      </c>
      <c r="I5" s="227" t="s">
        <v>135</v>
      </c>
      <c r="J5" s="227" t="s">
        <v>162</v>
      </c>
      <c r="K5" s="232">
        <f t="shared" si="0"/>
        <v>18102.4</v>
      </c>
      <c r="L5" s="232"/>
      <c r="M5" s="18"/>
    </row>
    <row r="6" spans="1:13" ht="11.25" customHeight="1">
      <c r="A6" s="227" t="s">
        <v>138</v>
      </c>
      <c r="B6" s="228">
        <v>2</v>
      </c>
      <c r="C6" s="227" t="s">
        <v>116</v>
      </c>
      <c r="D6" s="227" t="s">
        <v>133</v>
      </c>
      <c r="E6" s="229">
        <f>SUM(ЧТС!M41)</f>
        <v>48.23</v>
      </c>
      <c r="F6" s="229" t="s">
        <v>145</v>
      </c>
      <c r="G6" s="230" t="s">
        <v>133</v>
      </c>
      <c r="H6" s="227">
        <v>160</v>
      </c>
      <c r="I6" s="227" t="s">
        <v>135</v>
      </c>
      <c r="J6" s="227" t="s">
        <v>162</v>
      </c>
      <c r="K6" s="232">
        <f t="shared" si="0"/>
        <v>15433.599999999999</v>
      </c>
      <c r="L6" s="232"/>
      <c r="M6" s="18"/>
    </row>
    <row r="7" spans="1:13" ht="11.25" customHeight="1">
      <c r="A7" s="227" t="s">
        <v>238</v>
      </c>
      <c r="B7" s="228">
        <v>2</v>
      </c>
      <c r="C7" s="227" t="s">
        <v>116</v>
      </c>
      <c r="D7" s="227" t="s">
        <v>133</v>
      </c>
      <c r="E7" s="229">
        <v>53.84</v>
      </c>
      <c r="F7" s="229" t="s">
        <v>244</v>
      </c>
      <c r="G7" s="230" t="s">
        <v>133</v>
      </c>
      <c r="H7" s="227">
        <v>160</v>
      </c>
      <c r="I7" s="227" t="s">
        <v>135</v>
      </c>
      <c r="J7" s="227"/>
      <c r="K7" s="232">
        <f>E7*B7*H7</f>
        <v>17228.800000000003</v>
      </c>
      <c r="L7" s="232"/>
      <c r="M7" s="18"/>
    </row>
    <row r="8" spans="1:13" ht="11.25" customHeight="1">
      <c r="A8" s="229" t="s">
        <v>137</v>
      </c>
      <c r="B8" s="228">
        <v>1</v>
      </c>
      <c r="C8" s="227" t="s">
        <v>116</v>
      </c>
      <c r="D8" s="227" t="s">
        <v>133</v>
      </c>
      <c r="E8" s="229">
        <v>61.17</v>
      </c>
      <c r="F8" s="229" t="s">
        <v>145</v>
      </c>
      <c r="G8" s="233" t="s">
        <v>133</v>
      </c>
      <c r="H8" s="234">
        <v>40</v>
      </c>
      <c r="I8" s="229" t="s">
        <v>136</v>
      </c>
      <c r="J8" s="229" t="s">
        <v>162</v>
      </c>
      <c r="K8" s="232">
        <f>SUM(B8*E8*H8)</f>
        <v>2446.8</v>
      </c>
      <c r="L8" s="232"/>
      <c r="M8" s="18"/>
    </row>
    <row r="9" spans="1:13" ht="11.25" customHeight="1">
      <c r="A9" s="229" t="s">
        <v>137</v>
      </c>
      <c r="B9" s="228">
        <v>1</v>
      </c>
      <c r="C9" s="227" t="s">
        <v>116</v>
      </c>
      <c r="D9" s="227" t="s">
        <v>133</v>
      </c>
      <c r="E9" s="229">
        <v>70.97</v>
      </c>
      <c r="F9" s="229" t="s">
        <v>145</v>
      </c>
      <c r="G9" s="233" t="s">
        <v>133</v>
      </c>
      <c r="H9" s="234">
        <v>30</v>
      </c>
      <c r="I9" s="229" t="s">
        <v>136</v>
      </c>
      <c r="J9" s="229" t="s">
        <v>162</v>
      </c>
      <c r="K9" s="232">
        <f t="shared" si="0"/>
        <v>2129.1</v>
      </c>
      <c r="L9" s="232"/>
      <c r="M9" s="18"/>
    </row>
    <row r="10" spans="1:13" ht="11.25" customHeight="1">
      <c r="A10" s="227" t="s">
        <v>152</v>
      </c>
      <c r="B10" s="228">
        <v>1</v>
      </c>
      <c r="C10" s="227" t="s">
        <v>116</v>
      </c>
      <c r="D10" s="227" t="s">
        <v>133</v>
      </c>
      <c r="E10" s="229">
        <v>77.04</v>
      </c>
      <c r="F10" s="229" t="s">
        <v>145</v>
      </c>
      <c r="G10" s="233" t="s">
        <v>133</v>
      </c>
      <c r="H10" s="227">
        <v>30</v>
      </c>
      <c r="I10" s="229" t="s">
        <v>136</v>
      </c>
      <c r="J10" s="229" t="s">
        <v>162</v>
      </c>
      <c r="K10" s="232">
        <f t="shared" si="0"/>
        <v>2311.2000000000003</v>
      </c>
      <c r="L10" s="232"/>
      <c r="M10" s="18"/>
    </row>
    <row r="11" spans="1:13" ht="11.25" customHeight="1">
      <c r="A11" s="227" t="s">
        <v>152</v>
      </c>
      <c r="B11" s="234">
        <v>2</v>
      </c>
      <c r="C11" s="227" t="s">
        <v>116</v>
      </c>
      <c r="D11" s="227" t="s">
        <v>133</v>
      </c>
      <c r="E11" s="283">
        <f>SUM(ЧТС!M38)</f>
        <v>58.81</v>
      </c>
      <c r="F11" s="229" t="s">
        <v>145</v>
      </c>
      <c r="G11" s="233" t="s">
        <v>133</v>
      </c>
      <c r="H11" s="234">
        <v>10</v>
      </c>
      <c r="I11" s="229" t="s">
        <v>136</v>
      </c>
      <c r="J11" s="229" t="s">
        <v>162</v>
      </c>
      <c r="K11" s="232">
        <f t="shared" si="0"/>
        <v>1176.2</v>
      </c>
      <c r="L11" s="234"/>
      <c r="M11" s="234"/>
    </row>
    <row r="12" spans="1:13" ht="11.25" customHeight="1">
      <c r="A12" s="222" t="s">
        <v>139</v>
      </c>
      <c r="B12" s="222"/>
      <c r="C12" s="222"/>
      <c r="D12" s="222"/>
      <c r="E12" s="224"/>
      <c r="F12" s="18"/>
      <c r="G12" s="18"/>
      <c r="H12" s="18"/>
      <c r="I12" s="235">
        <v>0.302</v>
      </c>
      <c r="J12" s="235"/>
      <c r="K12" s="225">
        <f>SUM(K4:K11)</f>
        <v>65319.38</v>
      </c>
      <c r="L12" s="236">
        <f>L4*I12</f>
        <v>19726.45276</v>
      </c>
      <c r="M12" s="18"/>
    </row>
    <row r="13" spans="1:14" ht="11.25" customHeight="1">
      <c r="A13" s="223" t="s">
        <v>240</v>
      </c>
      <c r="B13" s="223"/>
      <c r="C13" s="223"/>
      <c r="D13" s="223"/>
      <c r="E13" s="237"/>
      <c r="F13" s="205"/>
      <c r="G13" s="205"/>
      <c r="H13" s="205"/>
      <c r="I13" s="205"/>
      <c r="J13" s="205"/>
      <c r="K13" s="238"/>
      <c r="L13" s="239">
        <f>SUM(K14:K18)</f>
        <v>35281.36</v>
      </c>
      <c r="M13" s="18"/>
      <c r="N13" s="66">
        <f>L13+L19+L27+L33+L35+K50</f>
        <v>69792.26527599999</v>
      </c>
    </row>
    <row r="14" spans="1:13" ht="11.25" customHeight="1">
      <c r="A14" s="18" t="s">
        <v>97</v>
      </c>
      <c r="B14" s="18"/>
      <c r="C14" s="18"/>
      <c r="D14" s="18"/>
      <c r="E14" s="224">
        <f>SUM('ст-ть машины час'!D9)</f>
        <v>349.32</v>
      </c>
      <c r="F14" s="229" t="s">
        <v>145</v>
      </c>
      <c r="G14" s="18" t="s">
        <v>133</v>
      </c>
      <c r="H14" s="18">
        <v>30</v>
      </c>
      <c r="I14" s="18" t="s">
        <v>142</v>
      </c>
      <c r="J14" s="18" t="s">
        <v>162</v>
      </c>
      <c r="K14" s="225">
        <f>SUM(E14*H14)</f>
        <v>10479.6</v>
      </c>
      <c r="L14" s="240"/>
      <c r="M14" s="18"/>
    </row>
    <row r="15" spans="1:13" ht="11.25" customHeight="1">
      <c r="A15" s="18" t="s">
        <v>147</v>
      </c>
      <c r="B15" s="18"/>
      <c r="C15" s="18"/>
      <c r="D15" s="18"/>
      <c r="E15" s="224">
        <f>SUM('ст-ть машины час'!D4)</f>
        <v>366.79</v>
      </c>
      <c r="F15" s="229" t="s">
        <v>145</v>
      </c>
      <c r="G15" s="18" t="s">
        <v>133</v>
      </c>
      <c r="H15" s="18">
        <v>20</v>
      </c>
      <c r="I15" s="18" t="s">
        <v>142</v>
      </c>
      <c r="J15" s="18" t="s">
        <v>162</v>
      </c>
      <c r="K15" s="225">
        <f>SUM(E15*H15)</f>
        <v>7335.8</v>
      </c>
      <c r="L15" s="240"/>
      <c r="M15" s="18"/>
    </row>
    <row r="16" spans="1:13" ht="11.25" customHeight="1">
      <c r="A16" s="18" t="s">
        <v>289</v>
      </c>
      <c r="B16" s="18"/>
      <c r="C16" s="18"/>
      <c r="D16" s="18"/>
      <c r="E16" s="224">
        <v>502.68</v>
      </c>
      <c r="F16" s="229" t="s">
        <v>145</v>
      </c>
      <c r="G16" s="18" t="s">
        <v>133</v>
      </c>
      <c r="H16" s="18">
        <v>20</v>
      </c>
      <c r="I16" s="18" t="s">
        <v>142</v>
      </c>
      <c r="J16" s="18" t="s">
        <v>162</v>
      </c>
      <c r="K16" s="225">
        <f>SUM(E16*H16)</f>
        <v>10053.6</v>
      </c>
      <c r="L16" s="240"/>
      <c r="M16" s="205"/>
    </row>
    <row r="17" spans="1:13" ht="11.25" customHeight="1">
      <c r="A17" s="18" t="s">
        <v>161</v>
      </c>
      <c r="B17" s="18"/>
      <c r="C17" s="18"/>
      <c r="D17" s="18"/>
      <c r="E17" s="224">
        <v>440.29</v>
      </c>
      <c r="F17" s="229" t="s">
        <v>145</v>
      </c>
      <c r="G17" s="18" t="s">
        <v>133</v>
      </c>
      <c r="H17" s="18">
        <v>12</v>
      </c>
      <c r="I17" s="18" t="s">
        <v>142</v>
      </c>
      <c r="J17" s="18" t="s">
        <v>162</v>
      </c>
      <c r="K17" s="225">
        <f>SUM(E17*H17)</f>
        <v>5283.4800000000005</v>
      </c>
      <c r="L17" s="240"/>
      <c r="M17" s="205"/>
    </row>
    <row r="18" spans="1:13" ht="11.25" customHeight="1">
      <c r="A18" s="18" t="s">
        <v>173</v>
      </c>
      <c r="B18" s="18"/>
      <c r="C18" s="18"/>
      <c r="D18" s="18"/>
      <c r="E18" s="224">
        <f>SUM('ст-ть машины час'!D12)</f>
        <v>266.11</v>
      </c>
      <c r="F18" s="229" t="s">
        <v>145</v>
      </c>
      <c r="G18" s="18" t="s">
        <v>133</v>
      </c>
      <c r="H18" s="18">
        <v>8</v>
      </c>
      <c r="I18" s="18" t="s">
        <v>142</v>
      </c>
      <c r="J18" s="18" t="s">
        <v>162</v>
      </c>
      <c r="K18" s="225">
        <f>SUM(E18*H18)</f>
        <v>2128.88</v>
      </c>
      <c r="L18" s="240"/>
      <c r="M18" s="205"/>
    </row>
    <row r="19" spans="1:13" ht="11.25" customHeight="1">
      <c r="A19" s="222" t="s">
        <v>141</v>
      </c>
      <c r="B19" s="222"/>
      <c r="C19" s="222"/>
      <c r="D19" s="222"/>
      <c r="E19" s="224"/>
      <c r="F19" s="18"/>
      <c r="G19" s="18"/>
      <c r="H19" s="18"/>
      <c r="I19" s="18"/>
      <c r="J19" s="18"/>
      <c r="K19" s="225"/>
      <c r="L19" s="226">
        <f>SUM(K20:K24)</f>
        <v>5901.48</v>
      </c>
      <c r="M19" s="18"/>
    </row>
    <row r="20" spans="1:13" ht="11.25" customHeight="1">
      <c r="A20" s="18" t="s">
        <v>97</v>
      </c>
      <c r="B20" s="18"/>
      <c r="C20" s="18" t="s">
        <v>304</v>
      </c>
      <c r="D20" s="18"/>
      <c r="E20" s="224">
        <f>SUM('ст-ть машины час'!E9)</f>
        <v>47.34</v>
      </c>
      <c r="F20" s="229" t="s">
        <v>145</v>
      </c>
      <c r="G20" s="18" t="s">
        <v>133</v>
      </c>
      <c r="H20" s="18">
        <v>30</v>
      </c>
      <c r="I20" s="18" t="s">
        <v>142</v>
      </c>
      <c r="J20" s="18" t="s">
        <v>162</v>
      </c>
      <c r="K20" s="225">
        <f>SUM(E20*H20)</f>
        <v>1420.2</v>
      </c>
      <c r="L20" s="241"/>
      <c r="M20" s="205"/>
    </row>
    <row r="21" spans="1:13" ht="11.25" customHeight="1">
      <c r="A21" s="18" t="s">
        <v>147</v>
      </c>
      <c r="B21" s="18"/>
      <c r="C21" s="18"/>
      <c r="D21" s="18"/>
      <c r="E21" s="224">
        <f>SUM('ст-ть машины час'!E4)</f>
        <v>49.7</v>
      </c>
      <c r="F21" s="229" t="s">
        <v>145</v>
      </c>
      <c r="G21" s="18" t="s">
        <v>133</v>
      </c>
      <c r="H21" s="18">
        <v>20</v>
      </c>
      <c r="I21" s="18" t="s">
        <v>142</v>
      </c>
      <c r="J21" s="18" t="s">
        <v>162</v>
      </c>
      <c r="K21" s="225">
        <f>SUM(E21*H21)</f>
        <v>994</v>
      </c>
      <c r="L21" s="241"/>
      <c r="M21" s="205"/>
    </row>
    <row r="22" spans="1:13" ht="11.25" customHeight="1">
      <c r="A22" s="18" t="s">
        <v>289</v>
      </c>
      <c r="B22" s="18"/>
      <c r="C22" s="18"/>
      <c r="D22" s="18"/>
      <c r="E22" s="224">
        <v>98</v>
      </c>
      <c r="F22" s="229" t="s">
        <v>145</v>
      </c>
      <c r="G22" s="18" t="s">
        <v>133</v>
      </c>
      <c r="H22" s="18">
        <v>20</v>
      </c>
      <c r="I22" s="18" t="s">
        <v>142</v>
      </c>
      <c r="J22" s="18" t="s">
        <v>162</v>
      </c>
      <c r="K22" s="225">
        <f>SUM(E22*H22)</f>
        <v>1960</v>
      </c>
      <c r="L22" s="241"/>
      <c r="M22" s="18"/>
    </row>
    <row r="23" spans="1:13" ht="11.25" customHeight="1">
      <c r="A23" s="18" t="s">
        <v>161</v>
      </c>
      <c r="B23" s="18"/>
      <c r="C23" s="18"/>
      <c r="D23" s="18"/>
      <c r="E23" s="224">
        <v>101</v>
      </c>
      <c r="F23" s="229" t="s">
        <v>145</v>
      </c>
      <c r="G23" s="18" t="s">
        <v>133</v>
      </c>
      <c r="H23" s="18">
        <v>12</v>
      </c>
      <c r="I23" s="18" t="s">
        <v>142</v>
      </c>
      <c r="J23" s="18" t="s">
        <v>162</v>
      </c>
      <c r="K23" s="225">
        <f>SUM(E23*H23)</f>
        <v>1212</v>
      </c>
      <c r="L23" s="241"/>
      <c r="M23" s="18"/>
    </row>
    <row r="24" spans="1:13" ht="11.25" customHeight="1">
      <c r="A24" s="18" t="s">
        <v>173</v>
      </c>
      <c r="B24" s="18"/>
      <c r="C24" s="18"/>
      <c r="D24" s="18"/>
      <c r="E24" s="224">
        <f>SUM('ст-ть машины час'!E12)</f>
        <v>39.41</v>
      </c>
      <c r="F24" s="229" t="s">
        <v>145</v>
      </c>
      <c r="G24" s="18" t="s">
        <v>133</v>
      </c>
      <c r="H24" s="18">
        <v>8</v>
      </c>
      <c r="I24" s="18" t="s">
        <v>142</v>
      </c>
      <c r="J24" s="18" t="s">
        <v>162</v>
      </c>
      <c r="K24" s="225">
        <f>SUM(E24*H24)</f>
        <v>315.28</v>
      </c>
      <c r="L24" s="240"/>
      <c r="M24" s="205"/>
    </row>
    <row r="25" spans="1:13" ht="11.25" customHeight="1">
      <c r="A25" s="276" t="s">
        <v>262</v>
      </c>
      <c r="B25" s="276"/>
      <c r="C25" s="276"/>
      <c r="D25" s="276"/>
      <c r="E25" s="253"/>
      <c r="F25" s="277"/>
      <c r="G25" s="276"/>
      <c r="H25" s="276"/>
      <c r="I25" s="276"/>
      <c r="J25" s="276"/>
      <c r="K25" s="236"/>
      <c r="L25" s="226">
        <f>K26</f>
        <v>30000</v>
      </c>
      <c r="M25" s="205"/>
    </row>
    <row r="26" spans="1:13" ht="11.25" customHeight="1">
      <c r="A26" s="18" t="s">
        <v>183</v>
      </c>
      <c r="B26" s="18"/>
      <c r="C26" s="18"/>
      <c r="D26" s="18"/>
      <c r="E26" s="224">
        <v>1500</v>
      </c>
      <c r="F26" s="229" t="s">
        <v>145</v>
      </c>
      <c r="G26" s="18" t="s">
        <v>133</v>
      </c>
      <c r="H26" s="18">
        <v>20</v>
      </c>
      <c r="I26" s="18" t="s">
        <v>142</v>
      </c>
      <c r="J26" s="18" t="s">
        <v>162</v>
      </c>
      <c r="K26" s="225">
        <f>SUM(E26*H26)</f>
        <v>30000</v>
      </c>
      <c r="L26" s="240"/>
      <c r="M26" s="205"/>
    </row>
    <row r="27" spans="1:13" ht="11.25" customHeight="1">
      <c r="A27" s="242" t="s">
        <v>268</v>
      </c>
      <c r="B27" s="242"/>
      <c r="C27" s="242"/>
      <c r="D27" s="242"/>
      <c r="E27" s="237"/>
      <c r="F27" s="205"/>
      <c r="G27" s="205"/>
      <c r="H27" s="205"/>
      <c r="I27" s="205"/>
      <c r="J27" s="205"/>
      <c r="K27" s="238"/>
      <c r="L27" s="236">
        <f>SUM(K28:K32)</f>
        <v>8055.700000000001</v>
      </c>
      <c r="M27" s="18"/>
    </row>
    <row r="28" spans="1:13" ht="11.25" customHeight="1">
      <c r="A28" s="18" t="s">
        <v>97</v>
      </c>
      <c r="B28" s="18"/>
      <c r="C28" s="18"/>
      <c r="D28" s="18"/>
      <c r="E28" s="237">
        <f>SUM('ст-ть машины час'!G9)</f>
        <v>87.85</v>
      </c>
      <c r="F28" s="229" t="s">
        <v>145</v>
      </c>
      <c r="G28" s="205" t="s">
        <v>133</v>
      </c>
      <c r="H28" s="18">
        <v>30</v>
      </c>
      <c r="I28" s="18" t="s">
        <v>142</v>
      </c>
      <c r="J28" s="18" t="s">
        <v>162</v>
      </c>
      <c r="K28" s="224">
        <f>SUM(E28*H28)</f>
        <v>2635.5</v>
      </c>
      <c r="L28" s="243"/>
      <c r="M28" s="18"/>
    </row>
    <row r="29" spans="1:13" ht="11.25" customHeight="1">
      <c r="A29" s="18" t="s">
        <v>147</v>
      </c>
      <c r="B29" s="18"/>
      <c r="C29" s="18"/>
      <c r="D29" s="18"/>
      <c r="E29" s="237">
        <f>SUM('ст-ть машины час'!G4)</f>
        <v>109.08</v>
      </c>
      <c r="F29" s="229" t="s">
        <v>145</v>
      </c>
      <c r="G29" s="205" t="s">
        <v>133</v>
      </c>
      <c r="H29" s="18">
        <v>20</v>
      </c>
      <c r="I29" s="18" t="s">
        <v>142</v>
      </c>
      <c r="J29" s="18" t="s">
        <v>162</v>
      </c>
      <c r="K29" s="224">
        <f>SUM(E29*H29)</f>
        <v>2181.6</v>
      </c>
      <c r="L29" s="243"/>
      <c r="M29" s="18"/>
    </row>
    <row r="30" spans="1:13" ht="11.25" customHeight="1">
      <c r="A30" s="18" t="s">
        <v>289</v>
      </c>
      <c r="B30" s="18"/>
      <c r="C30" s="18"/>
      <c r="D30" s="18"/>
      <c r="E30" s="224">
        <v>99.3</v>
      </c>
      <c r="F30" s="229" t="s">
        <v>145</v>
      </c>
      <c r="G30" s="205" t="s">
        <v>133</v>
      </c>
      <c r="H30" s="18">
        <v>20</v>
      </c>
      <c r="I30" s="18" t="s">
        <v>142</v>
      </c>
      <c r="J30" s="18" t="s">
        <v>162</v>
      </c>
      <c r="K30" s="224">
        <f>SUM(E30*H30)</f>
        <v>1986</v>
      </c>
      <c r="L30" s="240"/>
      <c r="M30" s="205"/>
    </row>
    <row r="31" spans="1:13" ht="11.25" customHeight="1">
      <c r="A31" s="18" t="s">
        <v>161</v>
      </c>
      <c r="B31" s="18"/>
      <c r="C31" s="18"/>
      <c r="D31" s="18"/>
      <c r="E31" s="224">
        <f>SUM('ст-ть машины час'!G11)</f>
        <v>46.21</v>
      </c>
      <c r="F31" s="229" t="s">
        <v>145</v>
      </c>
      <c r="G31" s="205" t="s">
        <v>133</v>
      </c>
      <c r="H31" s="18">
        <v>12</v>
      </c>
      <c r="I31" s="18" t="s">
        <v>142</v>
      </c>
      <c r="J31" s="18" t="s">
        <v>162</v>
      </c>
      <c r="K31" s="224">
        <f>SUM(E31*H31)</f>
        <v>554.52</v>
      </c>
      <c r="L31" s="240"/>
      <c r="M31" s="205"/>
    </row>
    <row r="32" spans="1:13" ht="11.25" customHeight="1">
      <c r="A32" s="18" t="s">
        <v>173</v>
      </c>
      <c r="B32" s="18"/>
      <c r="C32" s="18"/>
      <c r="D32" s="18"/>
      <c r="E32" s="224">
        <f>SUM('ст-ть машины час'!G12)</f>
        <v>87.26</v>
      </c>
      <c r="F32" s="229" t="s">
        <v>145</v>
      </c>
      <c r="G32" s="18" t="s">
        <v>133</v>
      </c>
      <c r="H32" s="18">
        <v>8</v>
      </c>
      <c r="I32" s="18" t="s">
        <v>142</v>
      </c>
      <c r="J32" s="18" t="s">
        <v>162</v>
      </c>
      <c r="K32" s="225">
        <f>SUM(E32*H32)</f>
        <v>698.08</v>
      </c>
      <c r="L32" s="240"/>
      <c r="M32" s="205"/>
    </row>
    <row r="33" spans="1:13" ht="11.25" customHeight="1">
      <c r="A33" s="242" t="s">
        <v>215</v>
      </c>
      <c r="B33" s="242"/>
      <c r="C33" s="242"/>
      <c r="D33" s="242"/>
      <c r="E33" s="237"/>
      <c r="F33" s="205"/>
      <c r="G33" s="205"/>
      <c r="H33" s="205"/>
      <c r="I33" s="205"/>
      <c r="J33" s="205"/>
      <c r="K33" s="238"/>
      <c r="L33" s="236">
        <f>SUM(K34)</f>
        <v>1956.3999999999999</v>
      </c>
      <c r="M33" s="18"/>
    </row>
    <row r="34" spans="1:16" ht="11.25" customHeight="1">
      <c r="A34" s="234" t="s">
        <v>257</v>
      </c>
      <c r="B34" s="234"/>
      <c r="C34" s="234"/>
      <c r="D34" s="234"/>
      <c r="E34" s="244">
        <v>97.82</v>
      </c>
      <c r="F34" s="229" t="s">
        <v>145</v>
      </c>
      <c r="G34" s="245" t="s">
        <v>133</v>
      </c>
      <c r="H34" s="245">
        <v>20</v>
      </c>
      <c r="I34" s="18" t="s">
        <v>142</v>
      </c>
      <c r="J34" s="18" t="s">
        <v>162</v>
      </c>
      <c r="K34" s="246">
        <f>SUM(E34*H34)</f>
        <v>1956.3999999999999</v>
      </c>
      <c r="L34" s="247"/>
      <c r="M34" s="234"/>
      <c r="P34" t="s">
        <v>234</v>
      </c>
    </row>
    <row r="35" spans="1:13" ht="11.25" customHeight="1">
      <c r="A35" s="249" t="s">
        <v>149</v>
      </c>
      <c r="B35" s="234"/>
      <c r="C35" s="234"/>
      <c r="D35" s="234"/>
      <c r="E35" s="224"/>
      <c r="F35" s="229"/>
      <c r="G35" s="18"/>
      <c r="H35" s="18"/>
      <c r="I35" s="18"/>
      <c r="J35" s="18"/>
      <c r="K35" s="238"/>
      <c r="L35" s="236">
        <f>SUM(K36:K41)</f>
        <v>16624.68</v>
      </c>
      <c r="M35" s="205"/>
    </row>
    <row r="36" spans="1:13" ht="11.25" customHeight="1">
      <c r="A36" s="234" t="s">
        <v>174</v>
      </c>
      <c r="B36" s="234"/>
      <c r="C36" s="234"/>
      <c r="D36" s="234"/>
      <c r="E36" s="224">
        <v>36.33</v>
      </c>
      <c r="F36" s="229" t="s">
        <v>175</v>
      </c>
      <c r="G36" s="18" t="s">
        <v>133</v>
      </c>
      <c r="H36" s="18">
        <v>60</v>
      </c>
      <c r="I36" s="18" t="s">
        <v>176</v>
      </c>
      <c r="J36" s="18" t="s">
        <v>162</v>
      </c>
      <c r="K36" s="238">
        <f>SUM(H36*E36)</f>
        <v>2179.7999999999997</v>
      </c>
      <c r="L36" s="236"/>
      <c r="M36" s="205"/>
    </row>
    <row r="37" spans="1:13" ht="12.75" customHeight="1">
      <c r="A37" s="322" t="s">
        <v>302</v>
      </c>
      <c r="B37" s="322"/>
      <c r="C37" s="322"/>
      <c r="D37" s="322"/>
      <c r="E37" s="224"/>
      <c r="F37" s="229"/>
      <c r="G37" s="18"/>
      <c r="H37" s="18"/>
      <c r="I37" s="18"/>
      <c r="J37" s="18"/>
      <c r="K37" s="238"/>
      <c r="L37" s="236"/>
      <c r="M37" s="205"/>
    </row>
    <row r="38" spans="1:13" ht="12.75" customHeight="1">
      <c r="A38" s="299" t="s">
        <v>303</v>
      </c>
      <c r="B38" s="299"/>
      <c r="C38" s="299"/>
      <c r="D38" s="278"/>
      <c r="E38" s="224">
        <v>91.3</v>
      </c>
      <c r="F38" s="229" t="s">
        <v>266</v>
      </c>
      <c r="G38" s="18" t="s">
        <v>133</v>
      </c>
      <c r="H38" s="18">
        <v>140</v>
      </c>
      <c r="I38" s="18" t="s">
        <v>185</v>
      </c>
      <c r="J38" s="18" t="s">
        <v>162</v>
      </c>
      <c r="K38" s="238">
        <f>SUM(H38*E38)</f>
        <v>12782</v>
      </c>
      <c r="L38" s="236"/>
      <c r="M38" s="205"/>
    </row>
    <row r="39" spans="1:13" ht="12.75" customHeight="1">
      <c r="A39" s="278" t="s">
        <v>188</v>
      </c>
      <c r="B39" s="278"/>
      <c r="C39" s="278"/>
      <c r="D39" s="278"/>
      <c r="E39" s="224">
        <v>132</v>
      </c>
      <c r="F39" s="229" t="s">
        <v>267</v>
      </c>
      <c r="G39" s="18" t="s">
        <v>133</v>
      </c>
      <c r="H39" s="18">
        <v>3</v>
      </c>
      <c r="I39" s="18" t="s">
        <v>155</v>
      </c>
      <c r="J39" s="18" t="s">
        <v>162</v>
      </c>
      <c r="K39" s="238">
        <f>SUM(H39*E39)</f>
        <v>396</v>
      </c>
      <c r="L39" s="236"/>
      <c r="M39" s="205"/>
    </row>
    <row r="40" spans="1:13" ht="12.75" customHeight="1">
      <c r="A40" s="278" t="s">
        <v>265</v>
      </c>
      <c r="B40" s="278"/>
      <c r="C40" s="278"/>
      <c r="D40" s="278"/>
      <c r="E40" s="224">
        <v>66.72</v>
      </c>
      <c r="F40" s="229" t="s">
        <v>266</v>
      </c>
      <c r="G40" s="18" t="s">
        <v>133</v>
      </c>
      <c r="H40" s="18">
        <v>4</v>
      </c>
      <c r="I40" s="18" t="s">
        <v>185</v>
      </c>
      <c r="J40" s="18" t="s">
        <v>162</v>
      </c>
      <c r="K40" s="238">
        <f>SUM(H40*E40)</f>
        <v>266.88</v>
      </c>
      <c r="L40" s="236"/>
      <c r="M40" s="205"/>
    </row>
    <row r="41" spans="1:13" ht="11.25" customHeight="1">
      <c r="A41" s="234" t="s">
        <v>239</v>
      </c>
      <c r="B41" s="234"/>
      <c r="C41" s="234"/>
      <c r="D41" s="234"/>
      <c r="E41" s="224"/>
      <c r="F41" s="229"/>
      <c r="G41" s="18"/>
      <c r="H41" s="18"/>
      <c r="I41" s="18"/>
      <c r="J41" s="18"/>
      <c r="K41" s="238">
        <v>1000</v>
      </c>
      <c r="L41" s="236"/>
      <c r="M41" s="205"/>
    </row>
    <row r="42" spans="1:14" ht="14.25" customHeight="1">
      <c r="A42" s="242" t="s">
        <v>148</v>
      </c>
      <c r="B42" s="250"/>
      <c r="C42" s="250"/>
      <c r="D42" s="250"/>
      <c r="E42" s="237"/>
      <c r="F42" s="205"/>
      <c r="G42" s="205"/>
      <c r="H42" s="205"/>
      <c r="I42" s="205"/>
      <c r="J42" s="205"/>
      <c r="K42" s="238"/>
      <c r="L42" s="236">
        <f>K43+K44+K45+K46+K47+K48+K49+K50</f>
        <v>41183.86909</v>
      </c>
      <c r="M42" s="205"/>
      <c r="N42" s="236"/>
    </row>
    <row r="43" spans="1:14" ht="13.5" customHeight="1">
      <c r="A43" s="205" t="s">
        <v>120</v>
      </c>
      <c r="B43" s="205"/>
      <c r="C43" s="205"/>
      <c r="D43" s="205"/>
      <c r="E43" s="237"/>
      <c r="F43" s="205"/>
      <c r="G43" s="205"/>
      <c r="H43" s="205"/>
      <c r="I43" s="205"/>
      <c r="J43" s="205"/>
      <c r="K43" s="100">
        <f>N43*L4</f>
        <v>24690.72564</v>
      </c>
      <c r="L43" s="243"/>
      <c r="M43" s="205"/>
      <c r="N43">
        <v>0.378</v>
      </c>
    </row>
    <row r="44" spans="1:14" ht="14.25" customHeight="1">
      <c r="A44" s="205" t="s">
        <v>121</v>
      </c>
      <c r="B44" s="205"/>
      <c r="C44" s="205"/>
      <c r="D44" s="205"/>
      <c r="E44" s="237"/>
      <c r="F44" s="205"/>
      <c r="G44" s="205"/>
      <c r="H44" s="205"/>
      <c r="I44" s="205"/>
      <c r="J44" s="205"/>
      <c r="K44" s="100">
        <f>N44*L4</f>
        <v>7446.40932</v>
      </c>
      <c r="L44" s="243"/>
      <c r="M44" s="205"/>
      <c r="N44">
        <v>0.114</v>
      </c>
    </row>
    <row r="45" spans="1:14" ht="13.5" customHeight="1">
      <c r="A45" s="205" t="s">
        <v>122</v>
      </c>
      <c r="B45" s="205"/>
      <c r="C45" s="205"/>
      <c r="D45" s="205"/>
      <c r="E45" s="237"/>
      <c r="F45" s="205"/>
      <c r="G45" s="205"/>
      <c r="H45" s="205"/>
      <c r="I45" s="205"/>
      <c r="J45" s="205"/>
      <c r="K45" s="100">
        <f>N45*L4</f>
        <v>633.597986</v>
      </c>
      <c r="L45" s="243"/>
      <c r="M45" s="205"/>
      <c r="N45">
        <v>0.0097</v>
      </c>
    </row>
    <row r="46" spans="1:14" ht="14.25" customHeight="1">
      <c r="A46" s="205" t="s">
        <v>123</v>
      </c>
      <c r="B46" s="205"/>
      <c r="C46" s="205"/>
      <c r="D46" s="205"/>
      <c r="E46" s="237"/>
      <c r="F46" s="205"/>
      <c r="G46" s="205"/>
      <c r="H46" s="205"/>
      <c r="I46" s="205"/>
      <c r="J46" s="205"/>
      <c r="K46" s="100">
        <f>N46*L4</f>
        <v>2939.3720999999996</v>
      </c>
      <c r="L46" s="243"/>
      <c r="M46" s="205"/>
      <c r="N46">
        <v>0.045</v>
      </c>
    </row>
    <row r="47" spans="1:14" ht="12.75" customHeight="1">
      <c r="A47" s="205" t="s">
        <v>124</v>
      </c>
      <c r="B47" s="205"/>
      <c r="C47" s="205"/>
      <c r="D47" s="205"/>
      <c r="E47" s="237"/>
      <c r="F47" s="205"/>
      <c r="G47" s="205"/>
      <c r="H47" s="205"/>
      <c r="I47" s="205"/>
      <c r="J47" s="205"/>
      <c r="K47" s="100">
        <f>N47*L4</f>
        <v>685.85349</v>
      </c>
      <c r="L47" s="243"/>
      <c r="M47" s="224"/>
      <c r="N47">
        <v>0.0105</v>
      </c>
    </row>
    <row r="48" spans="1:14" ht="15">
      <c r="A48" s="205" t="s">
        <v>125</v>
      </c>
      <c r="B48" s="205"/>
      <c r="C48" s="205"/>
      <c r="D48" s="205"/>
      <c r="E48" s="237"/>
      <c r="F48" s="205"/>
      <c r="G48" s="205"/>
      <c r="H48" s="205"/>
      <c r="I48" s="205"/>
      <c r="J48" s="205"/>
      <c r="K48" s="179">
        <f>N48*L4</f>
        <v>2358.029618</v>
      </c>
      <c r="L48" s="243"/>
      <c r="M48" s="224"/>
      <c r="N48" s="302">
        <v>0.0361</v>
      </c>
    </row>
    <row r="49" spans="1:14" ht="15" customHeight="1">
      <c r="A49" s="205" t="s">
        <v>126</v>
      </c>
      <c r="B49" s="205"/>
      <c r="C49" s="205"/>
      <c r="D49" s="205"/>
      <c r="E49" s="237"/>
      <c r="F49" s="205"/>
      <c r="G49" s="205"/>
      <c r="H49" s="205"/>
      <c r="I49" s="205"/>
      <c r="J49" s="205"/>
      <c r="K49" s="100">
        <f>N49*L4</f>
        <v>457.23566</v>
      </c>
      <c r="L49" s="243"/>
      <c r="M49" s="224"/>
      <c r="N49">
        <v>0.007</v>
      </c>
    </row>
    <row r="50" spans="1:14" ht="15.75" customHeight="1">
      <c r="A50" s="205" t="s">
        <v>247</v>
      </c>
      <c r="B50" s="205"/>
      <c r="C50" s="205"/>
      <c r="D50" s="205"/>
      <c r="E50" s="237"/>
      <c r="F50" s="205"/>
      <c r="G50" s="205"/>
      <c r="H50" s="205"/>
      <c r="I50" s="205"/>
      <c r="J50" s="205"/>
      <c r="K50" s="100">
        <f>N50*L4</f>
        <v>1972.645276</v>
      </c>
      <c r="L50" s="243"/>
      <c r="M50" s="224"/>
      <c r="N50" s="302">
        <v>0.0302</v>
      </c>
    </row>
    <row r="51" spans="1:13" ht="13.5" customHeight="1">
      <c r="A51" s="321" t="s">
        <v>127</v>
      </c>
      <c r="B51" s="321"/>
      <c r="C51" s="321"/>
      <c r="D51" s="321"/>
      <c r="E51" s="321"/>
      <c r="F51" s="251"/>
      <c r="G51" s="18"/>
      <c r="H51" s="18"/>
      <c r="I51" s="18"/>
      <c r="J51" s="18"/>
      <c r="K51" s="252"/>
      <c r="L51" s="248"/>
      <c r="M51" s="253">
        <f>L4+K43</f>
        <v>90010.10564</v>
      </c>
    </row>
    <row r="52" spans="1:13" ht="13.5" customHeight="1">
      <c r="A52" s="254" t="s">
        <v>128</v>
      </c>
      <c r="B52" s="254"/>
      <c r="C52" s="254"/>
      <c r="D52" s="254"/>
      <c r="E52" s="237"/>
      <c r="F52" s="205"/>
      <c r="G52" s="205"/>
      <c r="H52" s="205"/>
      <c r="I52" s="205"/>
      <c r="J52" s="205"/>
      <c r="K52" s="238"/>
      <c r="L52" s="243"/>
      <c r="M52" s="255">
        <f>L12+K44</f>
        <v>27172.86208</v>
      </c>
    </row>
    <row r="53" spans="1:13" ht="12.75" customHeight="1">
      <c r="A53" s="222"/>
      <c r="B53" s="222"/>
      <c r="C53" s="222"/>
      <c r="D53" s="222"/>
      <c r="E53" s="224"/>
      <c r="F53" s="18"/>
      <c r="G53" s="18"/>
      <c r="H53" s="18"/>
      <c r="I53" s="18"/>
      <c r="J53" s="18"/>
      <c r="K53" s="225"/>
      <c r="L53" s="226"/>
      <c r="M53" s="18"/>
    </row>
    <row r="54" spans="1:13" ht="12.75" customHeight="1">
      <c r="A54" s="256" t="s">
        <v>129</v>
      </c>
      <c r="B54" s="256"/>
      <c r="C54" s="256"/>
      <c r="D54" s="256"/>
      <c r="E54" s="224"/>
      <c r="F54" s="18"/>
      <c r="G54" s="18"/>
      <c r="H54" s="18"/>
      <c r="I54" s="18"/>
      <c r="J54" s="18"/>
      <c r="K54" s="225"/>
      <c r="L54" s="257">
        <f>SUM(L3:L52)</f>
        <v>224049.32184999998</v>
      </c>
      <c r="M54" s="18"/>
    </row>
    <row r="55" spans="1:13" ht="11.25" customHeight="1">
      <c r="A55" s="222"/>
      <c r="B55" s="222"/>
      <c r="C55" s="222"/>
      <c r="D55" s="222"/>
      <c r="E55" s="224"/>
      <c r="F55" s="18"/>
      <c r="G55" s="18"/>
      <c r="H55" s="18"/>
      <c r="I55" s="18"/>
      <c r="J55" s="18"/>
      <c r="K55" s="225"/>
      <c r="L55" s="232"/>
      <c r="M55" s="18"/>
    </row>
    <row r="56" spans="1:13" ht="13.5" customHeight="1">
      <c r="A56" s="256" t="s">
        <v>130</v>
      </c>
      <c r="B56" s="256"/>
      <c r="C56" s="256"/>
      <c r="D56" s="256"/>
      <c r="E56" s="224"/>
      <c r="F56" s="18"/>
      <c r="G56" s="18"/>
      <c r="H56" s="18"/>
      <c r="I56" s="258"/>
      <c r="J56" s="258"/>
      <c r="K56" s="224"/>
      <c r="L56" s="259"/>
      <c r="M56" s="18"/>
    </row>
    <row r="57" spans="1:13" ht="11.25" customHeight="1">
      <c r="A57" s="18"/>
      <c r="B57" s="18"/>
      <c r="C57" s="18"/>
      <c r="D57" s="18"/>
      <c r="E57" s="224"/>
      <c r="F57" s="18"/>
      <c r="G57" s="18"/>
      <c r="H57" s="18"/>
      <c r="I57" s="18"/>
      <c r="J57" s="18"/>
      <c r="K57" s="224"/>
      <c r="L57" s="260"/>
      <c r="M57" s="228"/>
    </row>
  </sheetData>
  <sheetProtection/>
  <mergeCells count="4">
    <mergeCell ref="A1:M1"/>
    <mergeCell ref="A3:H3"/>
    <mergeCell ref="A51:E51"/>
    <mergeCell ref="A37:D37"/>
  </mergeCells>
  <printOptions/>
  <pageMargins left="0.7" right="0.7" top="0.75" bottom="0.75" header="0.3" footer="0.3"/>
  <pageSetup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sheetPr>
    <tabColor rgb="FFCCFFFF"/>
  </sheetPr>
  <dimension ref="A1:N52"/>
  <sheetViews>
    <sheetView zoomScalePageLayoutView="0" workbookViewId="0" topLeftCell="A1">
      <selection activeCell="Q15" sqref="Q15"/>
    </sheetView>
  </sheetViews>
  <sheetFormatPr defaultColWidth="9.140625" defaultRowHeight="15"/>
  <cols>
    <col min="1" max="1" width="13.7109375" style="0" customWidth="1"/>
    <col min="2" max="2" width="2.28125" style="0" customWidth="1"/>
    <col min="3" max="3" width="4.7109375" style="0" customWidth="1"/>
    <col min="4" max="4" width="1.57421875" style="0" customWidth="1"/>
    <col min="5" max="5" width="7.00390625" style="0" customWidth="1"/>
    <col min="6" max="6" width="9.28125" style="0" customWidth="1"/>
    <col min="7" max="7" width="1.57421875" style="0" customWidth="1"/>
    <col min="8" max="8" width="5.140625" style="0" customWidth="1"/>
    <col min="9" max="9" width="8.28125" style="0" customWidth="1"/>
    <col min="10" max="10" width="2.140625" style="0" customWidth="1"/>
    <col min="11" max="11" width="10.421875" style="0" customWidth="1"/>
    <col min="12" max="12" width="11.7109375" style="0" customWidth="1"/>
    <col min="13" max="13" width="10.28125" style="0" customWidth="1"/>
    <col min="14" max="14" width="10.140625" style="0" customWidth="1"/>
  </cols>
  <sheetData>
    <row r="1" spans="1:14" ht="96.75" customHeight="1">
      <c r="A1" s="323" t="s">
        <v>241</v>
      </c>
      <c r="B1" s="323"/>
      <c r="C1" s="323"/>
      <c r="D1" s="323"/>
      <c r="E1" s="323"/>
      <c r="F1" s="323"/>
      <c r="G1" s="323"/>
      <c r="H1" s="323"/>
      <c r="I1" s="323"/>
      <c r="J1" s="323"/>
      <c r="K1" s="323"/>
      <c r="L1" s="323"/>
      <c r="M1" s="323"/>
      <c r="N1" s="304"/>
    </row>
    <row r="2" spans="1:13" ht="12" customHeight="1">
      <c r="A2" s="119"/>
      <c r="B2" s="119"/>
      <c r="C2" s="119"/>
      <c r="D2" s="119"/>
      <c r="E2" s="128"/>
      <c r="F2" s="119"/>
      <c r="G2" s="119"/>
      <c r="H2" s="119"/>
      <c r="I2" s="119"/>
      <c r="J2" s="119"/>
      <c r="K2" s="126" t="s">
        <v>117</v>
      </c>
      <c r="L2" s="120" t="s">
        <v>117</v>
      </c>
      <c r="M2" s="119"/>
    </row>
    <row r="3" spans="1:13" ht="12" customHeight="1">
      <c r="A3" s="327" t="s">
        <v>118</v>
      </c>
      <c r="B3" s="327"/>
      <c r="C3" s="327"/>
      <c r="D3" s="327"/>
      <c r="E3" s="327"/>
      <c r="F3" s="327"/>
      <c r="G3" s="327"/>
      <c r="H3" s="327"/>
      <c r="I3" s="119"/>
      <c r="J3" s="119"/>
      <c r="K3" s="126"/>
      <c r="L3" s="121">
        <f>SUM(K4:K11)</f>
        <v>360044.76</v>
      </c>
      <c r="M3" s="119"/>
    </row>
    <row r="4" spans="1:13" ht="12" customHeight="1">
      <c r="A4" s="183" t="s">
        <v>132</v>
      </c>
      <c r="B4" s="184">
        <v>1</v>
      </c>
      <c r="C4" s="183" t="s">
        <v>116</v>
      </c>
      <c r="D4" s="183" t="s">
        <v>133</v>
      </c>
      <c r="E4" s="185">
        <f>SUM(ЧТС!M32)</f>
        <v>75.48</v>
      </c>
      <c r="F4" s="185" t="s">
        <v>145</v>
      </c>
      <c r="G4" s="186" t="s">
        <v>134</v>
      </c>
      <c r="H4" s="120">
        <v>250</v>
      </c>
      <c r="I4" s="183" t="s">
        <v>135</v>
      </c>
      <c r="J4" s="183" t="s">
        <v>162</v>
      </c>
      <c r="K4" s="122">
        <f aca="true" t="shared" si="0" ref="K4:K11">SUM(B4*E4*H4)</f>
        <v>18870</v>
      </c>
      <c r="L4" s="122"/>
      <c r="M4" s="119"/>
    </row>
    <row r="5" spans="1:13" ht="12" customHeight="1">
      <c r="A5" s="183" t="s">
        <v>153</v>
      </c>
      <c r="B5" s="184">
        <v>2</v>
      </c>
      <c r="C5" s="183" t="s">
        <v>116</v>
      </c>
      <c r="D5" s="183" t="s">
        <v>133</v>
      </c>
      <c r="E5" s="185">
        <f>SUM(ЧТС!M40)</f>
        <v>56.57</v>
      </c>
      <c r="F5" s="185" t="s">
        <v>145</v>
      </c>
      <c r="G5" s="186" t="s">
        <v>133</v>
      </c>
      <c r="H5" s="120">
        <v>750</v>
      </c>
      <c r="I5" s="183" t="s">
        <v>135</v>
      </c>
      <c r="J5" s="183" t="s">
        <v>162</v>
      </c>
      <c r="K5" s="122">
        <f t="shared" si="0"/>
        <v>84855</v>
      </c>
      <c r="L5" s="122"/>
      <c r="M5" s="119"/>
    </row>
    <row r="6" spans="1:13" ht="12" customHeight="1">
      <c r="A6" s="183" t="s">
        <v>138</v>
      </c>
      <c r="B6" s="184">
        <v>2</v>
      </c>
      <c r="C6" s="183" t="s">
        <v>116</v>
      </c>
      <c r="D6" s="183" t="s">
        <v>133</v>
      </c>
      <c r="E6" s="185">
        <f>SUM(ЧТС!M41)</f>
        <v>48.23</v>
      </c>
      <c r="F6" s="185" t="s">
        <v>145</v>
      </c>
      <c r="G6" s="186" t="s">
        <v>133</v>
      </c>
      <c r="H6" s="183">
        <v>750</v>
      </c>
      <c r="I6" s="183" t="s">
        <v>135</v>
      </c>
      <c r="J6" s="183" t="s">
        <v>162</v>
      </c>
      <c r="K6" s="122">
        <f t="shared" si="0"/>
        <v>72345</v>
      </c>
      <c r="L6" s="122"/>
      <c r="M6" s="119"/>
    </row>
    <row r="7" spans="1:13" ht="12" customHeight="1">
      <c r="A7" s="183" t="s">
        <v>238</v>
      </c>
      <c r="B7" s="184">
        <v>3</v>
      </c>
      <c r="C7" s="183" t="s">
        <v>116</v>
      </c>
      <c r="D7" s="183" t="s">
        <v>133</v>
      </c>
      <c r="E7" s="185">
        <v>53.84</v>
      </c>
      <c r="F7" s="185" t="s">
        <v>244</v>
      </c>
      <c r="G7" s="186" t="s">
        <v>133</v>
      </c>
      <c r="H7" s="183">
        <v>800</v>
      </c>
      <c r="I7" s="183" t="s">
        <v>135</v>
      </c>
      <c r="J7" s="183" t="s">
        <v>162</v>
      </c>
      <c r="K7" s="122">
        <f>B7*E7*H7</f>
        <v>129216.00000000001</v>
      </c>
      <c r="L7" s="122"/>
      <c r="M7" s="119"/>
    </row>
    <row r="8" spans="1:13" ht="12" customHeight="1">
      <c r="A8" s="185" t="s">
        <v>278</v>
      </c>
      <c r="B8" s="184">
        <v>1</v>
      </c>
      <c r="C8" s="183" t="s">
        <v>116</v>
      </c>
      <c r="D8" s="183" t="s">
        <v>133</v>
      </c>
      <c r="E8" s="185">
        <f>SUM(ЧТС!M42)</f>
        <v>70.97</v>
      </c>
      <c r="F8" s="185" t="s">
        <v>145</v>
      </c>
      <c r="G8" s="187" t="s">
        <v>133</v>
      </c>
      <c r="H8" s="197">
        <v>256</v>
      </c>
      <c r="I8" s="185" t="s">
        <v>136</v>
      </c>
      <c r="J8" s="185" t="s">
        <v>162</v>
      </c>
      <c r="K8" s="122">
        <f t="shared" si="0"/>
        <v>18168.32</v>
      </c>
      <c r="L8" s="122"/>
      <c r="M8" s="119"/>
    </row>
    <row r="9" spans="1:13" ht="12" customHeight="1">
      <c r="A9" s="185" t="s">
        <v>137</v>
      </c>
      <c r="B9" s="184">
        <v>1</v>
      </c>
      <c r="C9" s="183" t="s">
        <v>116</v>
      </c>
      <c r="D9" s="183" t="s">
        <v>133</v>
      </c>
      <c r="E9" s="185">
        <f>SUM(ЧТС!M25)</f>
        <v>61.17</v>
      </c>
      <c r="F9" s="185" t="s">
        <v>145</v>
      </c>
      <c r="G9" s="187" t="s">
        <v>133</v>
      </c>
      <c r="H9" s="197">
        <v>264</v>
      </c>
      <c r="I9" s="185" t="s">
        <v>136</v>
      </c>
      <c r="J9" s="185" t="s">
        <v>162</v>
      </c>
      <c r="K9" s="122">
        <f t="shared" si="0"/>
        <v>16148.880000000001</v>
      </c>
      <c r="L9" s="122"/>
      <c r="M9" s="119"/>
    </row>
    <row r="10" spans="1:13" ht="12" customHeight="1">
      <c r="A10" s="183" t="s">
        <v>152</v>
      </c>
      <c r="B10" s="184">
        <v>1</v>
      </c>
      <c r="C10" s="183" t="s">
        <v>116</v>
      </c>
      <c r="D10" s="183" t="s">
        <v>133</v>
      </c>
      <c r="E10" s="185">
        <v>77.04</v>
      </c>
      <c r="F10" s="185" t="s">
        <v>145</v>
      </c>
      <c r="G10" s="187" t="s">
        <v>133</v>
      </c>
      <c r="H10" s="183">
        <v>189</v>
      </c>
      <c r="I10" s="185" t="s">
        <v>136</v>
      </c>
      <c r="J10" s="185" t="s">
        <v>162</v>
      </c>
      <c r="K10" s="122">
        <f t="shared" si="0"/>
        <v>14560.560000000001</v>
      </c>
      <c r="L10" s="122"/>
      <c r="M10" s="119"/>
    </row>
    <row r="11" spans="1:13" ht="12" customHeight="1">
      <c r="A11" s="183" t="s">
        <v>152</v>
      </c>
      <c r="B11" s="184">
        <v>1</v>
      </c>
      <c r="C11" s="183" t="s">
        <v>116</v>
      </c>
      <c r="D11" s="183" t="s">
        <v>133</v>
      </c>
      <c r="E11" s="185">
        <f>SUM(ЧТС!M38)</f>
        <v>58.81</v>
      </c>
      <c r="F11" s="185" t="s">
        <v>145</v>
      </c>
      <c r="G11" s="186" t="s">
        <v>133</v>
      </c>
      <c r="H11" s="120">
        <v>100</v>
      </c>
      <c r="I11" s="183" t="s">
        <v>135</v>
      </c>
      <c r="J11" s="183" t="s">
        <v>162</v>
      </c>
      <c r="K11" s="122">
        <f t="shared" si="0"/>
        <v>5881</v>
      </c>
      <c r="L11" s="122"/>
      <c r="M11" s="119"/>
    </row>
    <row r="12" spans="1:13" ht="12" customHeight="1">
      <c r="A12" s="123" t="s">
        <v>139</v>
      </c>
      <c r="B12" s="123"/>
      <c r="C12" s="123"/>
      <c r="D12" s="123"/>
      <c r="E12" s="128"/>
      <c r="F12" s="119"/>
      <c r="G12" s="119"/>
      <c r="H12" s="119"/>
      <c r="I12" s="188">
        <v>0.302</v>
      </c>
      <c r="J12" s="188"/>
      <c r="K12" s="126"/>
      <c r="L12" s="189">
        <f>SUM(L3*I12)</f>
        <v>108733.51752</v>
      </c>
      <c r="M12" s="119"/>
    </row>
    <row r="13" spans="1:14" ht="12" customHeight="1">
      <c r="A13" s="190" t="s">
        <v>228</v>
      </c>
      <c r="B13" s="190"/>
      <c r="C13" s="190"/>
      <c r="D13" s="190"/>
      <c r="E13" s="194"/>
      <c r="F13" s="124"/>
      <c r="G13" s="124"/>
      <c r="H13" s="124"/>
      <c r="I13" s="124"/>
      <c r="J13" s="124"/>
      <c r="K13" s="191"/>
      <c r="L13" s="192">
        <f>SUM(K14:K17)</f>
        <v>152458.5</v>
      </c>
      <c r="M13" s="119"/>
      <c r="N13" s="66">
        <f>L13+L18+L23+L28+L30+K41</f>
        <v>217207.651752</v>
      </c>
    </row>
    <row r="14" spans="1:13" ht="12" customHeight="1">
      <c r="A14" s="119" t="s">
        <v>146</v>
      </c>
      <c r="B14" s="119"/>
      <c r="C14" s="119"/>
      <c r="D14" s="119"/>
      <c r="E14" s="128">
        <f>SUM('ст-ть машины час'!D9)</f>
        <v>349.32</v>
      </c>
      <c r="F14" s="185" t="s">
        <v>145</v>
      </c>
      <c r="G14" s="119" t="s">
        <v>133</v>
      </c>
      <c r="H14" s="119">
        <v>100</v>
      </c>
      <c r="I14" s="119" t="s">
        <v>142</v>
      </c>
      <c r="J14" s="119" t="s">
        <v>162</v>
      </c>
      <c r="K14" s="126">
        <f>SUM(E14*H14)</f>
        <v>34932</v>
      </c>
      <c r="L14" s="193"/>
      <c r="M14" s="119"/>
    </row>
    <row r="15" spans="1:13" ht="12" customHeight="1">
      <c r="A15" s="119" t="s">
        <v>92</v>
      </c>
      <c r="B15" s="119"/>
      <c r="C15" s="119"/>
      <c r="D15" s="119"/>
      <c r="E15" s="128">
        <f>SUM('ст-ть машины час'!D4)</f>
        <v>366.79</v>
      </c>
      <c r="F15" s="185" t="s">
        <v>145</v>
      </c>
      <c r="G15" s="119" t="s">
        <v>133</v>
      </c>
      <c r="H15" s="119">
        <v>50</v>
      </c>
      <c r="I15" s="119" t="s">
        <v>142</v>
      </c>
      <c r="J15" s="119" t="s">
        <v>162</v>
      </c>
      <c r="K15" s="126">
        <f>SUM(E15*H15)</f>
        <v>18339.5</v>
      </c>
      <c r="L15" s="193"/>
      <c r="M15" s="119"/>
    </row>
    <row r="16" spans="1:13" ht="12" customHeight="1">
      <c r="A16" s="119" t="s">
        <v>296</v>
      </c>
      <c r="B16" s="119"/>
      <c r="C16" s="119"/>
      <c r="D16" s="119"/>
      <c r="E16" s="128">
        <f>SUM('ст-ть машины час'!D10)</f>
        <v>483.84</v>
      </c>
      <c r="F16" s="185" t="s">
        <v>145</v>
      </c>
      <c r="G16" s="119" t="s">
        <v>133</v>
      </c>
      <c r="H16" s="119">
        <v>150</v>
      </c>
      <c r="I16" s="119" t="s">
        <v>142</v>
      </c>
      <c r="J16" s="119" t="s">
        <v>162</v>
      </c>
      <c r="K16" s="126">
        <f>SUM(E16*H16)</f>
        <v>72576</v>
      </c>
      <c r="L16" s="193"/>
      <c r="M16" s="124"/>
    </row>
    <row r="17" spans="1:13" ht="12" customHeight="1">
      <c r="A17" s="119" t="s">
        <v>173</v>
      </c>
      <c r="B17" s="119"/>
      <c r="C17" s="119"/>
      <c r="D17" s="119"/>
      <c r="E17" s="128">
        <f>SUM('ст-ть машины час'!D12)</f>
        <v>266.11</v>
      </c>
      <c r="F17" s="185" t="s">
        <v>145</v>
      </c>
      <c r="G17" s="119" t="s">
        <v>133</v>
      </c>
      <c r="H17" s="119">
        <v>100</v>
      </c>
      <c r="I17" s="119" t="s">
        <v>142</v>
      </c>
      <c r="J17" s="119" t="s">
        <v>162</v>
      </c>
      <c r="K17" s="126">
        <f>SUM(E17*H17)</f>
        <v>26611</v>
      </c>
      <c r="L17" s="193"/>
      <c r="M17" s="124"/>
    </row>
    <row r="18" spans="1:13" ht="12" customHeight="1">
      <c r="A18" s="123" t="s">
        <v>141</v>
      </c>
      <c r="B18" s="123"/>
      <c r="C18" s="123"/>
      <c r="D18" s="123"/>
      <c r="E18" s="128"/>
      <c r="F18" s="119"/>
      <c r="G18" s="119"/>
      <c r="H18" s="119"/>
      <c r="I18" s="119"/>
      <c r="J18" s="119"/>
      <c r="K18" s="126"/>
      <c r="L18" s="121">
        <f>SUM(K19:K22)</f>
        <v>22816.5</v>
      </c>
      <c r="M18" s="119"/>
    </row>
    <row r="19" spans="1:13" ht="12" customHeight="1">
      <c r="A19" s="119" t="s">
        <v>146</v>
      </c>
      <c r="B19" s="119"/>
      <c r="C19" s="119"/>
      <c r="D19" s="119"/>
      <c r="E19" s="128">
        <f>SUM('ст-ть машины час'!E9)</f>
        <v>47.34</v>
      </c>
      <c r="F19" s="185" t="s">
        <v>145</v>
      </c>
      <c r="G19" s="119" t="s">
        <v>133</v>
      </c>
      <c r="H19" s="119">
        <v>100</v>
      </c>
      <c r="I19" s="119" t="s">
        <v>142</v>
      </c>
      <c r="J19" s="119" t="s">
        <v>162</v>
      </c>
      <c r="K19" s="126">
        <f>SUM(E19*H19)</f>
        <v>4734</v>
      </c>
      <c r="L19" s="195"/>
      <c r="M19" s="124"/>
    </row>
    <row r="20" spans="1:13" ht="12" customHeight="1">
      <c r="A20" s="119" t="s">
        <v>92</v>
      </c>
      <c r="B20" s="119"/>
      <c r="C20" s="119"/>
      <c r="D20" s="119"/>
      <c r="E20" s="128">
        <f>SUM('ст-ть машины час'!E4)</f>
        <v>49.7</v>
      </c>
      <c r="F20" s="185" t="s">
        <v>145</v>
      </c>
      <c r="G20" s="119" t="s">
        <v>133</v>
      </c>
      <c r="H20" s="119">
        <v>50</v>
      </c>
      <c r="I20" s="119" t="s">
        <v>142</v>
      </c>
      <c r="J20" s="119" t="s">
        <v>162</v>
      </c>
      <c r="K20" s="126">
        <f>SUM(E20*H20)</f>
        <v>2485</v>
      </c>
      <c r="L20" s="195"/>
      <c r="M20" s="124"/>
    </row>
    <row r="21" spans="1:13" ht="12" customHeight="1">
      <c r="A21" s="119" t="s">
        <v>296</v>
      </c>
      <c r="B21" s="119"/>
      <c r="C21" s="119"/>
      <c r="D21" s="119"/>
      <c r="E21" s="128">
        <f>SUM('ст-ть машины час'!E10)</f>
        <v>77.71</v>
      </c>
      <c r="F21" s="185" t="s">
        <v>145</v>
      </c>
      <c r="G21" s="119" t="s">
        <v>133</v>
      </c>
      <c r="H21" s="119">
        <v>150</v>
      </c>
      <c r="I21" s="119" t="s">
        <v>142</v>
      </c>
      <c r="J21" s="119" t="s">
        <v>162</v>
      </c>
      <c r="K21" s="126">
        <f>SUM(E21*H21)</f>
        <v>11656.499999999998</v>
      </c>
      <c r="L21" s="195"/>
      <c r="M21" s="119"/>
    </row>
    <row r="22" spans="1:13" ht="12" customHeight="1">
      <c r="A22" s="119" t="s">
        <v>173</v>
      </c>
      <c r="B22" s="119"/>
      <c r="C22" s="119"/>
      <c r="D22" s="119"/>
      <c r="E22" s="128">
        <f>SUM('ст-ть машины час'!E12)</f>
        <v>39.41</v>
      </c>
      <c r="F22" s="185" t="s">
        <v>145</v>
      </c>
      <c r="G22" s="119" t="s">
        <v>133</v>
      </c>
      <c r="H22" s="119">
        <v>100</v>
      </c>
      <c r="I22" s="119" t="s">
        <v>142</v>
      </c>
      <c r="J22" s="119" t="s">
        <v>162</v>
      </c>
      <c r="K22" s="126">
        <f>SUM(E22*H22)</f>
        <v>3940.9999999999995</v>
      </c>
      <c r="L22" s="195"/>
      <c r="M22" s="119"/>
    </row>
    <row r="23" spans="1:13" ht="12" customHeight="1">
      <c r="A23" s="196" t="s">
        <v>143</v>
      </c>
      <c r="B23" s="196"/>
      <c r="C23" s="196"/>
      <c r="D23" s="196"/>
      <c r="E23" s="194"/>
      <c r="F23" s="124"/>
      <c r="G23" s="124"/>
      <c r="H23" s="124"/>
      <c r="I23" s="124"/>
      <c r="J23" s="124"/>
      <c r="K23" s="191"/>
      <c r="L23" s="189">
        <f>K24+K25+K26+K27</f>
        <v>13778.7</v>
      </c>
      <c r="M23" s="119"/>
    </row>
    <row r="24" spans="1:13" ht="12" customHeight="1">
      <c r="A24" s="119" t="s">
        <v>146</v>
      </c>
      <c r="B24" s="119"/>
      <c r="C24" s="119"/>
      <c r="D24" s="119"/>
      <c r="E24" s="194">
        <f>SUM('ст-ть машины час'!G9)</f>
        <v>87.85</v>
      </c>
      <c r="F24" s="185" t="s">
        <v>145</v>
      </c>
      <c r="G24" s="124" t="s">
        <v>133</v>
      </c>
      <c r="H24" s="119">
        <v>50</v>
      </c>
      <c r="I24" s="119" t="s">
        <v>142</v>
      </c>
      <c r="J24" s="119" t="s">
        <v>162</v>
      </c>
      <c r="K24" s="128">
        <f>E24*H24</f>
        <v>4392.5</v>
      </c>
      <c r="L24" s="130"/>
      <c r="M24" s="119"/>
    </row>
    <row r="25" spans="1:13" ht="12" customHeight="1">
      <c r="A25" s="119" t="s">
        <v>92</v>
      </c>
      <c r="B25" s="119"/>
      <c r="C25" s="119"/>
      <c r="D25" s="119"/>
      <c r="E25" s="194">
        <f>SUM('ст-ть машины час'!G4)</f>
        <v>109.08</v>
      </c>
      <c r="F25" s="185" t="s">
        <v>145</v>
      </c>
      <c r="G25" s="124" t="s">
        <v>133</v>
      </c>
      <c r="H25" s="119">
        <v>50</v>
      </c>
      <c r="I25" s="119" t="s">
        <v>142</v>
      </c>
      <c r="J25" s="119" t="s">
        <v>162</v>
      </c>
      <c r="K25" s="128">
        <f>SUM(E25*H25)</f>
        <v>5454</v>
      </c>
      <c r="L25" s="130"/>
      <c r="M25" s="119"/>
    </row>
    <row r="26" spans="1:13" ht="12" customHeight="1">
      <c r="A26" s="119" t="s">
        <v>296</v>
      </c>
      <c r="B26" s="119"/>
      <c r="C26" s="119"/>
      <c r="D26" s="119"/>
      <c r="E26" s="128">
        <f>SUM('ст-ть машины час'!G10)</f>
        <v>72.9</v>
      </c>
      <c r="F26" s="185" t="s">
        <v>145</v>
      </c>
      <c r="G26" s="124" t="s">
        <v>133</v>
      </c>
      <c r="H26" s="119">
        <v>30</v>
      </c>
      <c r="I26" s="119" t="s">
        <v>142</v>
      </c>
      <c r="J26" s="119" t="s">
        <v>162</v>
      </c>
      <c r="K26" s="128">
        <f>SUM(E26*H26)</f>
        <v>2187</v>
      </c>
      <c r="L26" s="193"/>
      <c r="M26" s="124"/>
    </row>
    <row r="27" spans="1:13" ht="12" customHeight="1">
      <c r="A27" s="119" t="s">
        <v>173</v>
      </c>
      <c r="B27" s="119"/>
      <c r="C27" s="119"/>
      <c r="D27" s="119"/>
      <c r="E27" s="128">
        <f>SUM('ст-ть машины час'!G12)</f>
        <v>87.26</v>
      </c>
      <c r="F27" s="185" t="s">
        <v>145</v>
      </c>
      <c r="G27" s="124" t="s">
        <v>133</v>
      </c>
      <c r="H27" s="119">
        <v>20</v>
      </c>
      <c r="I27" s="119" t="s">
        <v>142</v>
      </c>
      <c r="J27" s="119" t="s">
        <v>162</v>
      </c>
      <c r="K27" s="128">
        <f>SUM(E27*H27)</f>
        <v>1745.2</v>
      </c>
      <c r="L27" s="193"/>
      <c r="M27" s="124"/>
    </row>
    <row r="28" spans="1:13" ht="12" customHeight="1">
      <c r="A28" s="196" t="s">
        <v>144</v>
      </c>
      <c r="B28" s="196"/>
      <c r="C28" s="196"/>
      <c r="D28" s="196"/>
      <c r="E28" s="194"/>
      <c r="F28" s="124"/>
      <c r="G28" s="124"/>
      <c r="H28" s="124"/>
      <c r="I28" s="124"/>
      <c r="J28" s="124"/>
      <c r="K28" s="191"/>
      <c r="L28" s="189">
        <f>SUM(K29)</f>
        <v>780.6</v>
      </c>
      <c r="M28" s="119"/>
    </row>
    <row r="29" spans="1:13" ht="12" customHeight="1">
      <c r="A29" s="197" t="s">
        <v>255</v>
      </c>
      <c r="B29" s="197"/>
      <c r="C29" s="197"/>
      <c r="D29" s="197"/>
      <c r="E29" s="198">
        <f>SUM('ст-ть машины час'!H8)</f>
        <v>26.02</v>
      </c>
      <c r="F29" s="185" t="s">
        <v>145</v>
      </c>
      <c r="G29" s="199" t="s">
        <v>133</v>
      </c>
      <c r="H29" s="199">
        <v>30</v>
      </c>
      <c r="I29" s="119" t="s">
        <v>142</v>
      </c>
      <c r="J29" s="119" t="s">
        <v>162</v>
      </c>
      <c r="K29" s="200">
        <f>SUM(E29*H29)</f>
        <v>780.6</v>
      </c>
      <c r="L29" s="201"/>
      <c r="M29" s="197"/>
    </row>
    <row r="30" spans="1:13" ht="12" customHeight="1">
      <c r="A30" s="202" t="s">
        <v>172</v>
      </c>
      <c r="B30" s="197"/>
      <c r="C30" s="197"/>
      <c r="D30" s="197"/>
      <c r="E30" s="128"/>
      <c r="F30" s="185"/>
      <c r="G30" s="119"/>
      <c r="H30" s="119"/>
      <c r="I30" s="119"/>
      <c r="J30" s="119"/>
      <c r="K30" s="191"/>
      <c r="L30" s="189">
        <f>K31+K32</f>
        <v>16500</v>
      </c>
      <c r="M30" s="124"/>
    </row>
    <row r="31" spans="1:13" ht="12" customHeight="1">
      <c r="A31" s="197" t="s">
        <v>163</v>
      </c>
      <c r="B31" s="197"/>
      <c r="C31" s="197"/>
      <c r="D31" s="197"/>
      <c r="E31" s="128">
        <v>15</v>
      </c>
      <c r="F31" s="185" t="s">
        <v>158</v>
      </c>
      <c r="G31" s="119" t="s">
        <v>133</v>
      </c>
      <c r="H31" s="119">
        <v>900</v>
      </c>
      <c r="I31" s="119" t="s">
        <v>230</v>
      </c>
      <c r="J31" s="119" t="s">
        <v>162</v>
      </c>
      <c r="K31" s="191">
        <f>SUM(H31*E31)</f>
        <v>13500</v>
      </c>
      <c r="L31" s="189"/>
      <c r="M31" s="124"/>
    </row>
    <row r="32" spans="1:13" ht="12" customHeight="1">
      <c r="A32" s="197" t="s">
        <v>305</v>
      </c>
      <c r="B32" s="197"/>
      <c r="C32" s="197"/>
      <c r="D32" s="197"/>
      <c r="E32" s="128">
        <v>300</v>
      </c>
      <c r="F32" s="185" t="s">
        <v>306</v>
      </c>
      <c r="G32" s="119" t="s">
        <v>133</v>
      </c>
      <c r="H32" s="119">
        <v>10</v>
      </c>
      <c r="I32" s="119" t="s">
        <v>230</v>
      </c>
      <c r="J32" s="119" t="s">
        <v>162</v>
      </c>
      <c r="K32" s="191">
        <f>E32*H32</f>
        <v>3000</v>
      </c>
      <c r="L32" s="189"/>
      <c r="M32" s="124"/>
    </row>
    <row r="33" spans="1:13" ht="12" customHeight="1">
      <c r="A33" s="196" t="s">
        <v>131</v>
      </c>
      <c r="B33" s="209"/>
      <c r="C33" s="209"/>
      <c r="D33" s="209"/>
      <c r="E33" s="194"/>
      <c r="F33" s="124"/>
      <c r="G33" s="124"/>
      <c r="H33" s="124"/>
      <c r="I33" s="124"/>
      <c r="J33" s="124"/>
      <c r="K33" s="191"/>
      <c r="L33" s="236">
        <f>K34+K35+K36+K37+K38+K39+K40+K41</f>
        <v>227008.22118</v>
      </c>
      <c r="M33" s="124"/>
    </row>
    <row r="34" spans="1:14" ht="12" customHeight="1">
      <c r="A34" s="124" t="s">
        <v>120</v>
      </c>
      <c r="B34" s="124"/>
      <c r="C34" s="124"/>
      <c r="D34" s="124"/>
      <c r="E34" s="194"/>
      <c r="F34" s="124"/>
      <c r="G34" s="124"/>
      <c r="H34" s="124"/>
      <c r="I34" s="124"/>
      <c r="J34" s="124"/>
      <c r="K34" s="100">
        <f>N34*L3</f>
        <v>136096.91928</v>
      </c>
      <c r="L34" s="130"/>
      <c r="M34" s="124"/>
      <c r="N34">
        <v>0.378</v>
      </c>
    </row>
    <row r="35" spans="1:14" ht="12" customHeight="1">
      <c r="A35" s="124" t="s">
        <v>121</v>
      </c>
      <c r="B35" s="124"/>
      <c r="C35" s="124"/>
      <c r="D35" s="124"/>
      <c r="E35" s="194"/>
      <c r="F35" s="124"/>
      <c r="G35" s="124"/>
      <c r="H35" s="124"/>
      <c r="I35" s="124"/>
      <c r="J35" s="124"/>
      <c r="K35" s="100">
        <f>N35*L3</f>
        <v>41045.102640000005</v>
      </c>
      <c r="L35" s="130"/>
      <c r="M35" s="124"/>
      <c r="N35">
        <v>0.114</v>
      </c>
    </row>
    <row r="36" spans="1:14" ht="12" customHeight="1">
      <c r="A36" s="124" t="s">
        <v>122</v>
      </c>
      <c r="B36" s="124"/>
      <c r="C36" s="124"/>
      <c r="D36" s="124"/>
      <c r="E36" s="194"/>
      <c r="F36" s="124"/>
      <c r="G36" s="124"/>
      <c r="H36" s="124"/>
      <c r="I36" s="124"/>
      <c r="J36" s="124"/>
      <c r="K36" s="100">
        <f>N36*L3</f>
        <v>3492.434172</v>
      </c>
      <c r="L36" s="130"/>
      <c r="M36" s="124"/>
      <c r="N36">
        <v>0.0097</v>
      </c>
    </row>
    <row r="37" spans="1:14" ht="12" customHeight="1">
      <c r="A37" s="124" t="s">
        <v>123</v>
      </c>
      <c r="B37" s="124"/>
      <c r="C37" s="124"/>
      <c r="D37" s="124"/>
      <c r="E37" s="194"/>
      <c r="F37" s="124"/>
      <c r="G37" s="124"/>
      <c r="H37" s="124"/>
      <c r="I37" s="124"/>
      <c r="J37" s="124"/>
      <c r="K37" s="100">
        <f>N37*L3</f>
        <v>16202.0142</v>
      </c>
      <c r="L37" s="130"/>
      <c r="M37" s="124"/>
      <c r="N37">
        <v>0.045</v>
      </c>
    </row>
    <row r="38" spans="1:14" ht="12" customHeight="1">
      <c r="A38" s="124" t="s">
        <v>124</v>
      </c>
      <c r="B38" s="124"/>
      <c r="C38" s="124"/>
      <c r="D38" s="124"/>
      <c r="E38" s="194"/>
      <c r="F38" s="124"/>
      <c r="G38" s="124"/>
      <c r="H38" s="124"/>
      <c r="I38" s="124"/>
      <c r="J38" s="124"/>
      <c r="K38" s="100">
        <f>N38*L3</f>
        <v>3780.4699800000003</v>
      </c>
      <c r="L38" s="130"/>
      <c r="M38" s="128"/>
      <c r="N38">
        <v>0.0105</v>
      </c>
    </row>
    <row r="39" spans="1:14" ht="12" customHeight="1">
      <c r="A39" s="124" t="s">
        <v>125</v>
      </c>
      <c r="B39" s="124"/>
      <c r="C39" s="124"/>
      <c r="D39" s="124"/>
      <c r="E39" s="194"/>
      <c r="F39" s="124"/>
      <c r="G39" s="124"/>
      <c r="H39" s="124"/>
      <c r="I39" s="124"/>
      <c r="J39" s="124"/>
      <c r="K39" s="179">
        <f>N39*L3</f>
        <v>12997.615836</v>
      </c>
      <c r="L39" s="130"/>
      <c r="M39" s="128"/>
      <c r="N39" s="302">
        <v>0.0361</v>
      </c>
    </row>
    <row r="40" spans="1:14" ht="12" customHeight="1">
      <c r="A40" s="124" t="s">
        <v>126</v>
      </c>
      <c r="B40" s="124"/>
      <c r="C40" s="124"/>
      <c r="D40" s="124"/>
      <c r="E40" s="194"/>
      <c r="F40" s="124"/>
      <c r="G40" s="124"/>
      <c r="H40" s="124"/>
      <c r="I40" s="124"/>
      <c r="J40" s="124"/>
      <c r="K40" s="100">
        <f>N40*L3</f>
        <v>2520.31332</v>
      </c>
      <c r="L40" s="130"/>
      <c r="M40" s="128"/>
      <c r="N40">
        <v>0.007</v>
      </c>
    </row>
    <row r="41" spans="1:14" ht="12" customHeight="1">
      <c r="A41" s="124" t="s">
        <v>247</v>
      </c>
      <c r="B41" s="124"/>
      <c r="C41" s="124"/>
      <c r="D41" s="124"/>
      <c r="E41" s="194"/>
      <c r="F41" s="124"/>
      <c r="G41" s="124"/>
      <c r="H41" s="124"/>
      <c r="I41" s="124"/>
      <c r="J41" s="124"/>
      <c r="K41" s="100">
        <f>N41*L3</f>
        <v>10873.351752</v>
      </c>
      <c r="L41" s="130"/>
      <c r="M41" s="128"/>
      <c r="N41" s="302">
        <v>0.0302</v>
      </c>
    </row>
    <row r="42" spans="1:13" ht="12" customHeight="1">
      <c r="A42" s="328" t="s">
        <v>127</v>
      </c>
      <c r="B42" s="328"/>
      <c r="C42" s="328"/>
      <c r="D42" s="328"/>
      <c r="E42" s="328"/>
      <c r="F42" s="173"/>
      <c r="G42" s="119"/>
      <c r="H42" s="119"/>
      <c r="I42" s="119"/>
      <c r="J42" s="119"/>
      <c r="K42" s="203"/>
      <c r="L42" s="129"/>
      <c r="M42" s="132">
        <f>L3+K34</f>
        <v>496141.67928000004</v>
      </c>
    </row>
    <row r="43" spans="1:13" ht="12" customHeight="1">
      <c r="A43" s="133" t="s">
        <v>128</v>
      </c>
      <c r="B43" s="133"/>
      <c r="C43" s="133"/>
      <c r="D43" s="133"/>
      <c r="E43" s="194"/>
      <c r="F43" s="124"/>
      <c r="G43" s="124"/>
      <c r="H43" s="124"/>
      <c r="I43" s="124"/>
      <c r="J43" s="124"/>
      <c r="K43" s="191"/>
      <c r="L43" s="130"/>
      <c r="M43" s="204">
        <f>L12+K35</f>
        <v>149778.62016</v>
      </c>
    </row>
    <row r="44" spans="1:13" ht="12" customHeight="1">
      <c r="A44" s="123"/>
      <c r="B44" s="123"/>
      <c r="C44" s="123"/>
      <c r="D44" s="123"/>
      <c r="E44" s="128"/>
      <c r="F44" s="119"/>
      <c r="G44" s="119"/>
      <c r="H44" s="119"/>
      <c r="I44" s="119"/>
      <c r="J44" s="119"/>
      <c r="K44" s="126"/>
      <c r="L44" s="121"/>
      <c r="M44" s="119"/>
    </row>
    <row r="45" spans="1:13" ht="12" customHeight="1">
      <c r="A45" s="123"/>
      <c r="B45" s="123"/>
      <c r="C45" s="123"/>
      <c r="D45" s="123"/>
      <c r="E45" s="128"/>
      <c r="F45" s="119"/>
      <c r="G45" s="119"/>
      <c r="H45" s="119"/>
      <c r="I45" s="119"/>
      <c r="J45" s="119"/>
      <c r="K45" s="126"/>
      <c r="L45" s="121"/>
      <c r="M45" s="119"/>
    </row>
    <row r="46" spans="1:13" ht="12" customHeight="1">
      <c r="A46" s="135" t="s">
        <v>129</v>
      </c>
      <c r="B46" s="135"/>
      <c r="C46" s="135"/>
      <c r="D46" s="135"/>
      <c r="E46" s="128"/>
      <c r="F46" s="119"/>
      <c r="G46" s="119"/>
      <c r="H46" s="119"/>
      <c r="I46" s="119"/>
      <c r="J46" s="119"/>
      <c r="K46" s="126"/>
      <c r="L46" s="136">
        <f>SUM(L3:L43)</f>
        <v>902120.7986999999</v>
      </c>
      <c r="M46" s="119"/>
    </row>
    <row r="47" spans="1:13" ht="12" customHeight="1">
      <c r="A47" s="123"/>
      <c r="B47" s="123"/>
      <c r="C47" s="123"/>
      <c r="D47" s="123"/>
      <c r="E47" s="128"/>
      <c r="F47" s="119"/>
      <c r="G47" s="119"/>
      <c r="H47" s="119"/>
      <c r="I47" s="119"/>
      <c r="J47" s="119"/>
      <c r="K47" s="126"/>
      <c r="L47" s="122"/>
      <c r="M47" s="119"/>
    </row>
    <row r="48" spans="1:13" ht="12" customHeight="1">
      <c r="A48" s="135" t="s">
        <v>130</v>
      </c>
      <c r="B48" s="135"/>
      <c r="C48" s="135"/>
      <c r="D48" s="135"/>
      <c r="E48" s="128"/>
      <c r="F48" s="119"/>
      <c r="G48" s="119"/>
      <c r="H48" s="119"/>
      <c r="I48" s="127"/>
      <c r="J48" s="127"/>
      <c r="K48" s="128"/>
      <c r="L48" s="140"/>
      <c r="M48" s="119"/>
    </row>
    <row r="49" spans="1:13" ht="12" customHeight="1">
      <c r="A49" s="119"/>
      <c r="B49" s="119"/>
      <c r="C49" s="119"/>
      <c r="D49" s="119"/>
      <c r="E49" s="128"/>
      <c r="F49" s="119"/>
      <c r="G49" s="119"/>
      <c r="H49" s="119"/>
      <c r="I49" s="119"/>
      <c r="J49" s="119"/>
      <c r="K49" s="128"/>
      <c r="L49" s="210"/>
      <c r="M49" s="184"/>
    </row>
    <row r="50" spans="1:12" ht="15">
      <c r="A50" s="124"/>
      <c r="B50" s="124"/>
      <c r="C50" s="124"/>
      <c r="D50" s="124"/>
      <c r="E50" s="124"/>
      <c r="F50" s="124"/>
      <c r="G50" s="124"/>
      <c r="H50" s="125"/>
      <c r="I50" s="126"/>
      <c r="J50" s="126"/>
      <c r="K50" s="130"/>
      <c r="L50" s="128"/>
    </row>
    <row r="51" spans="1:9" ht="15">
      <c r="A51" s="112"/>
      <c r="B51" s="116"/>
      <c r="C51" s="116"/>
      <c r="D51" s="116"/>
      <c r="E51" s="116"/>
      <c r="F51" s="116"/>
      <c r="G51" s="116"/>
      <c r="H51" s="116"/>
      <c r="I51" s="116"/>
    </row>
    <row r="52" spans="1:9" ht="15">
      <c r="A52" s="116"/>
      <c r="B52" s="116"/>
      <c r="C52" s="116"/>
      <c r="D52" s="116"/>
      <c r="E52" s="116"/>
      <c r="F52" s="116"/>
      <c r="G52" s="116"/>
      <c r="H52" s="116"/>
      <c r="I52" s="116"/>
    </row>
  </sheetData>
  <sheetProtection/>
  <mergeCells count="3">
    <mergeCell ref="A3:H3"/>
    <mergeCell ref="A42:E42"/>
    <mergeCell ref="A1:M1"/>
  </mergeCells>
  <printOptions/>
  <pageMargins left="0.7" right="0.7" top="0.75" bottom="0.75" header="0.3" footer="0.3"/>
  <pageSetup horizontalDpi="600" verticalDpi="600" orientation="portrait" paperSize="9" scale="99" r:id="rId1"/>
  <colBreaks count="1" manualBreakCount="1">
    <brk id="13" max="65535" man="1"/>
  </colBreaks>
</worksheet>
</file>

<file path=xl/worksheets/sheet19.xml><?xml version="1.0" encoding="utf-8"?>
<worksheet xmlns="http://schemas.openxmlformats.org/spreadsheetml/2006/main" xmlns:r="http://schemas.openxmlformats.org/officeDocument/2006/relationships">
  <sheetPr>
    <tabColor rgb="FFCCFFFF"/>
  </sheetPr>
  <dimension ref="A1:N44"/>
  <sheetViews>
    <sheetView zoomScalePageLayoutView="0" workbookViewId="0" topLeftCell="A1">
      <selection activeCell="N21" sqref="N21"/>
    </sheetView>
  </sheetViews>
  <sheetFormatPr defaultColWidth="9.140625" defaultRowHeight="15"/>
  <cols>
    <col min="1" max="1" width="14.140625" style="0" customWidth="1"/>
    <col min="2" max="2" width="2.7109375" style="0" customWidth="1"/>
    <col min="3" max="3" width="5.28125" style="0" customWidth="1"/>
    <col min="4" max="4" width="1.28515625" style="211" customWidth="1"/>
    <col min="5" max="5" width="7.00390625" style="0" customWidth="1"/>
    <col min="6" max="6" width="9.28125" style="0" customWidth="1"/>
    <col min="7" max="7" width="1.7109375" style="0" customWidth="1"/>
    <col min="8" max="8" width="4.57421875" style="0" customWidth="1"/>
    <col min="9" max="9" width="8.28125" style="0" customWidth="1"/>
    <col min="10" max="10" width="1.7109375" style="211" customWidth="1"/>
    <col min="11" max="11" width="9.28125" style="0" customWidth="1"/>
    <col min="12" max="13" width="10.7109375" style="0" customWidth="1"/>
    <col min="14" max="14" width="11.57421875" style="0" bestFit="1" customWidth="1"/>
  </cols>
  <sheetData>
    <row r="1" spans="1:14" ht="30" customHeight="1">
      <c r="A1" s="318" t="s">
        <v>242</v>
      </c>
      <c r="B1" s="318"/>
      <c r="C1" s="318"/>
      <c r="D1" s="318"/>
      <c r="E1" s="318"/>
      <c r="F1" s="318"/>
      <c r="G1" s="318"/>
      <c r="H1" s="318"/>
      <c r="I1" s="318"/>
      <c r="J1" s="318"/>
      <c r="K1" s="318"/>
      <c r="L1" s="318"/>
      <c r="M1" s="318"/>
      <c r="N1" s="304"/>
    </row>
    <row r="2" spans="1:14" ht="12" customHeight="1">
      <c r="A2" s="119"/>
      <c r="B2" s="119"/>
      <c r="C2" s="119"/>
      <c r="D2" s="173"/>
      <c r="E2" s="128"/>
      <c r="F2" s="119"/>
      <c r="G2" s="119"/>
      <c r="H2" s="119"/>
      <c r="I2" s="119"/>
      <c r="J2" s="173"/>
      <c r="K2" s="128" t="s">
        <v>117</v>
      </c>
      <c r="L2" s="119" t="s">
        <v>117</v>
      </c>
      <c r="M2" s="119"/>
      <c r="N2" s="304"/>
    </row>
    <row r="3" spans="1:13" ht="12" customHeight="1">
      <c r="A3" s="327" t="s">
        <v>118</v>
      </c>
      <c r="B3" s="327"/>
      <c r="C3" s="327"/>
      <c r="D3" s="327"/>
      <c r="E3" s="327"/>
      <c r="F3" s="327"/>
      <c r="G3" s="327"/>
      <c r="H3" s="327"/>
      <c r="I3" s="119"/>
      <c r="J3" s="173"/>
      <c r="K3" s="126"/>
      <c r="L3" s="121">
        <f>SUM(K4:K11)</f>
        <v>92935.14000000001</v>
      </c>
      <c r="M3" s="119"/>
    </row>
    <row r="4" spans="1:13" ht="12" customHeight="1">
      <c r="A4" s="183" t="s">
        <v>132</v>
      </c>
      <c r="B4" s="184">
        <v>1</v>
      </c>
      <c r="C4" s="183" t="s">
        <v>116</v>
      </c>
      <c r="D4" s="173" t="s">
        <v>133</v>
      </c>
      <c r="E4" s="185">
        <f>SUM(ЧТС!M32)</f>
        <v>75.48</v>
      </c>
      <c r="F4" s="185" t="s">
        <v>145</v>
      </c>
      <c r="G4" s="186" t="s">
        <v>134</v>
      </c>
      <c r="H4" s="120">
        <v>70</v>
      </c>
      <c r="I4" s="183" t="s">
        <v>135</v>
      </c>
      <c r="J4" s="173" t="s">
        <v>162</v>
      </c>
      <c r="K4" s="122">
        <f aca="true" t="shared" si="0" ref="K4:K11">SUM(B4*E4*H4)</f>
        <v>5283.6</v>
      </c>
      <c r="L4" s="122"/>
      <c r="M4" s="119"/>
    </row>
    <row r="5" spans="1:13" ht="12" customHeight="1">
      <c r="A5" s="183" t="s">
        <v>153</v>
      </c>
      <c r="B5" s="184">
        <v>2</v>
      </c>
      <c r="C5" s="183" t="s">
        <v>116</v>
      </c>
      <c r="D5" s="173" t="s">
        <v>133</v>
      </c>
      <c r="E5" s="185">
        <f>SUM(ЧТС!M40)</f>
        <v>56.57</v>
      </c>
      <c r="F5" s="185" t="s">
        <v>145</v>
      </c>
      <c r="G5" s="186" t="s">
        <v>133</v>
      </c>
      <c r="H5" s="120">
        <v>150</v>
      </c>
      <c r="I5" s="183" t="s">
        <v>135</v>
      </c>
      <c r="J5" s="173" t="s">
        <v>162</v>
      </c>
      <c r="K5" s="122">
        <f t="shared" si="0"/>
        <v>16971</v>
      </c>
      <c r="L5" s="122"/>
      <c r="M5" s="119"/>
    </row>
    <row r="6" spans="1:13" ht="12" customHeight="1">
      <c r="A6" s="183" t="s">
        <v>138</v>
      </c>
      <c r="B6" s="184">
        <v>2</v>
      </c>
      <c r="C6" s="183" t="s">
        <v>116</v>
      </c>
      <c r="D6" s="173" t="s">
        <v>133</v>
      </c>
      <c r="E6" s="185">
        <f>SUM(ЧТС!M41)</f>
        <v>48.23</v>
      </c>
      <c r="F6" s="185" t="s">
        <v>145</v>
      </c>
      <c r="G6" s="186" t="s">
        <v>133</v>
      </c>
      <c r="H6" s="183">
        <v>150</v>
      </c>
      <c r="I6" s="183" t="s">
        <v>135</v>
      </c>
      <c r="J6" s="173" t="s">
        <v>162</v>
      </c>
      <c r="K6" s="122">
        <f t="shared" si="0"/>
        <v>14468.999999999998</v>
      </c>
      <c r="L6" s="122"/>
      <c r="M6" s="119"/>
    </row>
    <row r="7" spans="1:13" ht="12" customHeight="1">
      <c r="A7" s="183" t="s">
        <v>182</v>
      </c>
      <c r="B7" s="184">
        <v>4</v>
      </c>
      <c r="C7" s="183" t="s">
        <v>116</v>
      </c>
      <c r="D7" s="173" t="s">
        <v>133</v>
      </c>
      <c r="E7" s="185">
        <f>SUM(ЧТС!M45)</f>
        <v>53.84</v>
      </c>
      <c r="F7" s="185" t="s">
        <v>145</v>
      </c>
      <c r="G7" s="186" t="s">
        <v>133</v>
      </c>
      <c r="H7" s="183">
        <v>150</v>
      </c>
      <c r="I7" s="183" t="s">
        <v>135</v>
      </c>
      <c r="J7" s="173" t="s">
        <v>162</v>
      </c>
      <c r="K7" s="122">
        <f t="shared" si="0"/>
        <v>32304.000000000004</v>
      </c>
      <c r="L7" s="122"/>
      <c r="M7" s="119"/>
    </row>
    <row r="8" spans="1:13" ht="12" customHeight="1">
      <c r="A8" s="185" t="s">
        <v>137</v>
      </c>
      <c r="B8" s="184">
        <v>1</v>
      </c>
      <c r="C8" s="183" t="s">
        <v>116</v>
      </c>
      <c r="D8" s="173" t="s">
        <v>133</v>
      </c>
      <c r="E8" s="185">
        <f>SUM(ЧТС!M25)</f>
        <v>61.17</v>
      </c>
      <c r="F8" s="185" t="s">
        <v>145</v>
      </c>
      <c r="G8" s="187" t="s">
        <v>133</v>
      </c>
      <c r="H8" s="197">
        <v>90</v>
      </c>
      <c r="I8" s="185" t="s">
        <v>136</v>
      </c>
      <c r="J8" s="261" t="s">
        <v>162</v>
      </c>
      <c r="K8" s="122">
        <f t="shared" si="0"/>
        <v>5505.3</v>
      </c>
      <c r="L8" s="122"/>
      <c r="M8" s="119"/>
    </row>
    <row r="9" spans="1:13" ht="12" customHeight="1">
      <c r="A9" s="185" t="s">
        <v>278</v>
      </c>
      <c r="B9" s="184">
        <v>1</v>
      </c>
      <c r="C9" s="183" t="s">
        <v>116</v>
      </c>
      <c r="D9" s="173" t="s">
        <v>133</v>
      </c>
      <c r="E9" s="185">
        <f>SUM(ЧТС!M42)</f>
        <v>70.97</v>
      </c>
      <c r="F9" s="185" t="s">
        <v>145</v>
      </c>
      <c r="G9" s="187" t="s">
        <v>133</v>
      </c>
      <c r="H9" s="197">
        <v>120</v>
      </c>
      <c r="I9" s="185" t="s">
        <v>136</v>
      </c>
      <c r="J9" s="261" t="s">
        <v>162</v>
      </c>
      <c r="K9" s="122">
        <f t="shared" si="0"/>
        <v>8516.4</v>
      </c>
      <c r="L9" s="122"/>
      <c r="M9" s="119"/>
    </row>
    <row r="10" spans="1:13" ht="12" customHeight="1">
      <c r="A10" s="183" t="s">
        <v>152</v>
      </c>
      <c r="B10" s="184">
        <v>1</v>
      </c>
      <c r="C10" s="183" t="s">
        <v>116</v>
      </c>
      <c r="D10" s="173" t="s">
        <v>133</v>
      </c>
      <c r="E10" s="185">
        <v>77.04</v>
      </c>
      <c r="F10" s="185" t="s">
        <v>145</v>
      </c>
      <c r="G10" s="187" t="s">
        <v>133</v>
      </c>
      <c r="H10" s="183">
        <v>110</v>
      </c>
      <c r="I10" s="185" t="s">
        <v>136</v>
      </c>
      <c r="J10" s="261" t="s">
        <v>162</v>
      </c>
      <c r="K10" s="122">
        <f t="shared" si="0"/>
        <v>8474.400000000001</v>
      </c>
      <c r="L10" s="122"/>
      <c r="M10" s="119"/>
    </row>
    <row r="11" spans="1:13" ht="12" customHeight="1">
      <c r="A11" s="183" t="s">
        <v>152</v>
      </c>
      <c r="B11" s="184">
        <v>1</v>
      </c>
      <c r="C11" s="183" t="s">
        <v>116</v>
      </c>
      <c r="D11" s="173" t="s">
        <v>133</v>
      </c>
      <c r="E11" s="185">
        <f>SUM(ЧТС!M38)</f>
        <v>58.81</v>
      </c>
      <c r="F11" s="185" t="s">
        <v>145</v>
      </c>
      <c r="G11" s="187" t="s">
        <v>133</v>
      </c>
      <c r="H11" s="183">
        <v>24</v>
      </c>
      <c r="I11" s="185" t="s">
        <v>136</v>
      </c>
      <c r="J11" s="261" t="s">
        <v>162</v>
      </c>
      <c r="K11" s="122">
        <f t="shared" si="0"/>
        <v>1411.44</v>
      </c>
      <c r="L11" s="122"/>
      <c r="M11" s="119"/>
    </row>
    <row r="12" spans="1:13" ht="12" customHeight="1">
      <c r="A12" s="123" t="s">
        <v>139</v>
      </c>
      <c r="B12" s="123"/>
      <c r="C12" s="123"/>
      <c r="D12" s="262"/>
      <c r="E12" s="128"/>
      <c r="F12" s="119"/>
      <c r="G12" s="119"/>
      <c r="H12" s="119"/>
      <c r="I12" s="188">
        <v>0.302</v>
      </c>
      <c r="J12" s="263"/>
      <c r="K12" s="126"/>
      <c r="L12" s="189">
        <f>SUM(L3*I12)</f>
        <v>28066.412280000004</v>
      </c>
      <c r="M12" s="119"/>
    </row>
    <row r="13" spans="1:14" ht="12" customHeight="1">
      <c r="A13" s="190" t="s">
        <v>228</v>
      </c>
      <c r="B13" s="190"/>
      <c r="C13" s="190"/>
      <c r="D13" s="264"/>
      <c r="E13" s="194"/>
      <c r="F13" s="124"/>
      <c r="G13" s="124"/>
      <c r="H13" s="124"/>
      <c r="I13" s="124"/>
      <c r="J13" s="265"/>
      <c r="K13" s="191"/>
      <c r="L13" s="192">
        <f>SUM(K14:K17)</f>
        <v>98889.43999999999</v>
      </c>
      <c r="M13" s="119"/>
      <c r="N13" s="66" t="e">
        <f>L13+L18+L23+#REF!+K36</f>
        <v>#REF!</v>
      </c>
    </row>
    <row r="14" spans="1:13" ht="12" customHeight="1">
      <c r="A14" s="119" t="s">
        <v>146</v>
      </c>
      <c r="B14" s="119"/>
      <c r="C14" s="119"/>
      <c r="D14" s="173"/>
      <c r="E14" s="128">
        <f>SUM('ст-ть машины час'!D8)</f>
        <v>349.32</v>
      </c>
      <c r="F14" s="185" t="s">
        <v>145</v>
      </c>
      <c r="G14" s="119" t="s">
        <v>133</v>
      </c>
      <c r="H14" s="119">
        <v>70</v>
      </c>
      <c r="I14" s="119" t="s">
        <v>142</v>
      </c>
      <c r="J14" s="173" t="s">
        <v>162</v>
      </c>
      <c r="K14" s="126">
        <f>SUM(E14*H14)</f>
        <v>24452.399999999998</v>
      </c>
      <c r="L14" s="193"/>
      <c r="M14" s="119"/>
    </row>
    <row r="15" spans="1:13" ht="12" customHeight="1">
      <c r="A15" s="119" t="s">
        <v>229</v>
      </c>
      <c r="B15" s="119"/>
      <c r="C15" s="119"/>
      <c r="D15" s="173"/>
      <c r="E15" s="128">
        <f>SUM('ст-ть машины час'!D4)</f>
        <v>366.79</v>
      </c>
      <c r="F15" s="185" t="s">
        <v>145</v>
      </c>
      <c r="G15" s="119" t="s">
        <v>133</v>
      </c>
      <c r="H15" s="119">
        <v>80</v>
      </c>
      <c r="I15" s="119" t="s">
        <v>142</v>
      </c>
      <c r="J15" s="173" t="s">
        <v>162</v>
      </c>
      <c r="K15" s="126">
        <f>SUM(E15*H15)</f>
        <v>29343.2</v>
      </c>
      <c r="L15" s="193"/>
      <c r="M15" s="119"/>
    </row>
    <row r="16" spans="1:13" ht="12" customHeight="1">
      <c r="A16" s="119" t="s">
        <v>296</v>
      </c>
      <c r="B16" s="119"/>
      <c r="C16" s="119"/>
      <c r="D16" s="173"/>
      <c r="E16" s="128">
        <f>SUM('ст-ть машины час'!D10)</f>
        <v>483.84</v>
      </c>
      <c r="F16" s="185" t="s">
        <v>145</v>
      </c>
      <c r="G16" s="119" t="s">
        <v>133</v>
      </c>
      <c r="H16" s="119">
        <v>80</v>
      </c>
      <c r="I16" s="119" t="s">
        <v>142</v>
      </c>
      <c r="J16" s="173" t="s">
        <v>162</v>
      </c>
      <c r="K16" s="126">
        <f>SUM(E16*H16)</f>
        <v>38707.2</v>
      </c>
      <c r="L16" s="193"/>
      <c r="M16" s="124"/>
    </row>
    <row r="17" spans="1:13" ht="12" customHeight="1">
      <c r="A17" s="119" t="s">
        <v>173</v>
      </c>
      <c r="B17" s="119"/>
      <c r="C17" s="119"/>
      <c r="D17" s="173"/>
      <c r="E17" s="128">
        <f>SUM('ст-ть машины час'!D12)</f>
        <v>266.11</v>
      </c>
      <c r="F17" s="185" t="s">
        <v>145</v>
      </c>
      <c r="G17" s="119" t="s">
        <v>133</v>
      </c>
      <c r="H17" s="119">
        <v>24</v>
      </c>
      <c r="I17" s="119" t="s">
        <v>142</v>
      </c>
      <c r="J17" s="173" t="s">
        <v>162</v>
      </c>
      <c r="K17" s="126">
        <f>SUM(E17*H17)</f>
        <v>6386.64</v>
      </c>
      <c r="L17" s="193"/>
      <c r="M17" s="124"/>
    </row>
    <row r="18" spans="1:13" ht="12" customHeight="1">
      <c r="A18" s="123" t="s">
        <v>141</v>
      </c>
      <c r="B18" s="123"/>
      <c r="C18" s="123"/>
      <c r="D18" s="262"/>
      <c r="E18" s="128"/>
      <c r="F18" s="119"/>
      <c r="G18" s="119"/>
      <c r="H18" s="119"/>
      <c r="I18" s="119"/>
      <c r="J18" s="173"/>
      <c r="K18" s="126"/>
      <c r="L18" s="121">
        <f>SUM(K19:K22)</f>
        <v>14452.439999999999</v>
      </c>
      <c r="M18" s="119"/>
    </row>
    <row r="19" spans="1:13" ht="12" customHeight="1">
      <c r="A19" s="119" t="s">
        <v>146</v>
      </c>
      <c r="B19" s="119"/>
      <c r="C19" s="119"/>
      <c r="D19" s="173"/>
      <c r="E19" s="128">
        <f>SUM('ст-ть машины час'!E8)</f>
        <v>47.34</v>
      </c>
      <c r="F19" s="185" t="s">
        <v>145</v>
      </c>
      <c r="G19" s="119" t="s">
        <v>133</v>
      </c>
      <c r="H19" s="119">
        <v>70</v>
      </c>
      <c r="I19" s="119" t="s">
        <v>142</v>
      </c>
      <c r="J19" s="173" t="s">
        <v>162</v>
      </c>
      <c r="K19" s="126">
        <f>SUM(E19*H19)</f>
        <v>3313.8</v>
      </c>
      <c r="L19" s="195"/>
      <c r="M19" s="124"/>
    </row>
    <row r="20" spans="1:13" ht="12" customHeight="1">
      <c r="A20" s="119" t="s">
        <v>229</v>
      </c>
      <c r="B20" s="119"/>
      <c r="C20" s="119"/>
      <c r="D20" s="173"/>
      <c r="E20" s="128">
        <f>SUM('ст-ть машины час'!E4)</f>
        <v>49.7</v>
      </c>
      <c r="F20" s="185" t="s">
        <v>145</v>
      </c>
      <c r="G20" s="119" t="s">
        <v>133</v>
      </c>
      <c r="H20" s="119">
        <v>80</v>
      </c>
      <c r="I20" s="119" t="s">
        <v>142</v>
      </c>
      <c r="J20" s="173" t="s">
        <v>162</v>
      </c>
      <c r="K20" s="126">
        <f>SUM(E20*H20)</f>
        <v>3976</v>
      </c>
      <c r="L20" s="195"/>
      <c r="M20" s="124"/>
    </row>
    <row r="21" spans="1:13" ht="12" customHeight="1">
      <c r="A21" s="119" t="s">
        <v>296</v>
      </c>
      <c r="B21" s="119"/>
      <c r="C21" s="119"/>
      <c r="D21" s="173"/>
      <c r="E21" s="128">
        <f>SUM('ст-ть машины час'!E10)</f>
        <v>77.71</v>
      </c>
      <c r="F21" s="185" t="s">
        <v>145</v>
      </c>
      <c r="G21" s="119" t="s">
        <v>133</v>
      </c>
      <c r="H21" s="119">
        <v>80</v>
      </c>
      <c r="I21" s="119" t="s">
        <v>142</v>
      </c>
      <c r="J21" s="173" t="s">
        <v>162</v>
      </c>
      <c r="K21" s="126">
        <f>SUM(E21*H21)</f>
        <v>6216.799999999999</v>
      </c>
      <c r="L21" s="195"/>
      <c r="M21" s="119"/>
    </row>
    <row r="22" spans="1:13" ht="12" customHeight="1">
      <c r="A22" s="119" t="s">
        <v>173</v>
      </c>
      <c r="B22" s="119"/>
      <c r="C22" s="119"/>
      <c r="D22" s="173"/>
      <c r="E22" s="128">
        <f>SUM('ст-ть машины час'!E12)</f>
        <v>39.41</v>
      </c>
      <c r="F22" s="185" t="s">
        <v>145</v>
      </c>
      <c r="G22" s="119" t="s">
        <v>133</v>
      </c>
      <c r="H22" s="119">
        <v>24</v>
      </c>
      <c r="I22" s="119" t="s">
        <v>142</v>
      </c>
      <c r="J22" s="173" t="s">
        <v>162</v>
      </c>
      <c r="K22" s="126">
        <f>SUM(E22*H22)</f>
        <v>945.8399999999999</v>
      </c>
      <c r="L22" s="193"/>
      <c r="M22" s="124"/>
    </row>
    <row r="23" spans="1:13" ht="12" customHeight="1">
      <c r="A23" s="196" t="s">
        <v>143</v>
      </c>
      <c r="B23" s="196"/>
      <c r="C23" s="196"/>
      <c r="D23" s="266"/>
      <c r="E23" s="194"/>
      <c r="F23" s="124"/>
      <c r="G23" s="124"/>
      <c r="H23" s="124"/>
      <c r="I23" s="124"/>
      <c r="J23" s="265"/>
      <c r="K23" s="191"/>
      <c r="L23" s="189">
        <f>SUM(K24:K27)</f>
        <v>5016.64</v>
      </c>
      <c r="M23" s="119"/>
    </row>
    <row r="24" spans="1:13" ht="12" customHeight="1">
      <c r="A24" s="119" t="s">
        <v>146</v>
      </c>
      <c r="B24" s="119"/>
      <c r="C24" s="119"/>
      <c r="D24" s="173"/>
      <c r="E24" s="194">
        <f>SUM('ст-ть машины час'!G8)</f>
        <v>87.85</v>
      </c>
      <c r="F24" s="185" t="s">
        <v>145</v>
      </c>
      <c r="G24" s="124" t="s">
        <v>133</v>
      </c>
      <c r="H24" s="119">
        <v>20</v>
      </c>
      <c r="I24" s="119" t="s">
        <v>142</v>
      </c>
      <c r="J24" s="173" t="s">
        <v>162</v>
      </c>
      <c r="K24" s="128">
        <f>SUM(E24*H24)</f>
        <v>1757</v>
      </c>
      <c r="L24" s="130"/>
      <c r="M24" s="119"/>
    </row>
    <row r="25" spans="1:13" ht="12" customHeight="1">
      <c r="A25" s="119" t="s">
        <v>229</v>
      </c>
      <c r="B25" s="119"/>
      <c r="C25" s="119"/>
      <c r="D25" s="173"/>
      <c r="E25" s="194">
        <f>SUM('ст-ть машины час'!G4)</f>
        <v>109.08</v>
      </c>
      <c r="F25" s="185" t="s">
        <v>145</v>
      </c>
      <c r="G25" s="124" t="s">
        <v>133</v>
      </c>
      <c r="H25" s="119">
        <v>20</v>
      </c>
      <c r="I25" s="119" t="s">
        <v>142</v>
      </c>
      <c r="J25" s="173" t="s">
        <v>162</v>
      </c>
      <c r="K25" s="128">
        <f>SUM(E25*H25)</f>
        <v>2181.6</v>
      </c>
      <c r="L25" s="130"/>
      <c r="M25" s="119"/>
    </row>
    <row r="26" spans="1:13" ht="12" customHeight="1">
      <c r="A26" s="119" t="s">
        <v>296</v>
      </c>
      <c r="B26" s="119"/>
      <c r="C26" s="119"/>
      <c r="D26" s="173"/>
      <c r="E26" s="128">
        <f>SUM('ст-ть машины час'!G10)</f>
        <v>72.9</v>
      </c>
      <c r="F26" s="185" t="s">
        <v>145</v>
      </c>
      <c r="G26" s="124" t="s">
        <v>133</v>
      </c>
      <c r="H26" s="119">
        <v>10</v>
      </c>
      <c r="I26" s="119" t="s">
        <v>142</v>
      </c>
      <c r="J26" s="173" t="s">
        <v>162</v>
      </c>
      <c r="K26" s="128">
        <f>SUM(E26*H26)</f>
        <v>729</v>
      </c>
      <c r="L26" s="193"/>
      <c r="M26" s="124"/>
    </row>
    <row r="27" spans="1:13" ht="12" customHeight="1">
      <c r="A27" s="119" t="s">
        <v>173</v>
      </c>
      <c r="B27" s="119"/>
      <c r="C27" s="119"/>
      <c r="D27" s="173"/>
      <c r="E27" s="128">
        <f>SUM('ст-ть машины час'!G12)</f>
        <v>87.26</v>
      </c>
      <c r="F27" s="185" t="s">
        <v>145</v>
      </c>
      <c r="G27" s="119" t="s">
        <v>133</v>
      </c>
      <c r="H27" s="119">
        <v>4</v>
      </c>
      <c r="I27" s="119" t="s">
        <v>142</v>
      </c>
      <c r="J27" s="173" t="s">
        <v>162</v>
      </c>
      <c r="K27" s="126">
        <f>SUM(E27*H27)</f>
        <v>349.04</v>
      </c>
      <c r="L27" s="193"/>
      <c r="M27" s="124"/>
    </row>
    <row r="28" spans="1:13" ht="12" customHeight="1">
      <c r="A28" s="196" t="s">
        <v>274</v>
      </c>
      <c r="B28" s="209"/>
      <c r="C28" s="209"/>
      <c r="D28" s="267"/>
      <c r="E28" s="194"/>
      <c r="F28" s="124"/>
      <c r="G28" s="124"/>
      <c r="H28" s="124"/>
      <c r="I28" s="124"/>
      <c r="J28" s="265"/>
      <c r="K28" s="191"/>
      <c r="L28" s="95">
        <f>K29+K30+K31+K32+K33+K34+K35+K36</f>
        <v>58595.60577000001</v>
      </c>
      <c r="M28" s="124"/>
    </row>
    <row r="29" spans="1:14" ht="12" customHeight="1">
      <c r="A29" s="124" t="s">
        <v>120</v>
      </c>
      <c r="B29" s="124"/>
      <c r="C29" s="124"/>
      <c r="D29" s="265"/>
      <c r="E29" s="194"/>
      <c r="F29" s="124"/>
      <c r="G29" s="124"/>
      <c r="H29" s="124"/>
      <c r="I29" s="124"/>
      <c r="J29" s="265"/>
      <c r="K29" s="100">
        <f>N29*L3</f>
        <v>35129.48292</v>
      </c>
      <c r="L29" s="130"/>
      <c r="M29" s="124"/>
      <c r="N29">
        <v>0.378</v>
      </c>
    </row>
    <row r="30" spans="1:14" ht="12" customHeight="1">
      <c r="A30" s="124" t="s">
        <v>121</v>
      </c>
      <c r="B30" s="124"/>
      <c r="C30" s="124"/>
      <c r="D30" s="265"/>
      <c r="E30" s="194"/>
      <c r="F30" s="124"/>
      <c r="G30" s="124"/>
      <c r="H30" s="124"/>
      <c r="I30" s="124"/>
      <c r="J30" s="265"/>
      <c r="K30" s="100">
        <f>N30*L3</f>
        <v>10594.605960000003</v>
      </c>
      <c r="L30" s="130"/>
      <c r="M30" s="124"/>
      <c r="N30">
        <v>0.114</v>
      </c>
    </row>
    <row r="31" spans="1:14" ht="12" customHeight="1">
      <c r="A31" s="124" t="s">
        <v>122</v>
      </c>
      <c r="B31" s="124"/>
      <c r="C31" s="124"/>
      <c r="D31" s="265"/>
      <c r="E31" s="194"/>
      <c r="F31" s="124"/>
      <c r="G31" s="124"/>
      <c r="H31" s="124"/>
      <c r="I31" s="124"/>
      <c r="J31" s="265"/>
      <c r="K31" s="100">
        <f>N31*L3</f>
        <v>901.4708580000001</v>
      </c>
      <c r="L31" s="130"/>
      <c r="M31" s="124"/>
      <c r="N31">
        <v>0.0097</v>
      </c>
    </row>
    <row r="32" spans="1:14" ht="12" customHeight="1">
      <c r="A32" s="124" t="s">
        <v>123</v>
      </c>
      <c r="B32" s="124"/>
      <c r="C32" s="124"/>
      <c r="D32" s="265"/>
      <c r="E32" s="194"/>
      <c r="F32" s="124"/>
      <c r="G32" s="124"/>
      <c r="H32" s="124"/>
      <c r="I32" s="124"/>
      <c r="J32" s="265"/>
      <c r="K32" s="100">
        <f>N32*L3</f>
        <v>4182.081300000001</v>
      </c>
      <c r="L32" s="130"/>
      <c r="M32" s="124"/>
      <c r="N32">
        <v>0.045</v>
      </c>
    </row>
    <row r="33" spans="1:14" ht="12" customHeight="1">
      <c r="A33" s="124" t="s">
        <v>124</v>
      </c>
      <c r="B33" s="124"/>
      <c r="C33" s="124"/>
      <c r="D33" s="265"/>
      <c r="E33" s="194"/>
      <c r="F33" s="124"/>
      <c r="G33" s="124"/>
      <c r="H33" s="124"/>
      <c r="I33" s="124"/>
      <c r="J33" s="265"/>
      <c r="K33" s="100">
        <f>N33*L3</f>
        <v>975.8189700000003</v>
      </c>
      <c r="L33" s="130"/>
      <c r="M33" s="128"/>
      <c r="N33">
        <v>0.0105</v>
      </c>
    </row>
    <row r="34" spans="1:14" ht="12" customHeight="1">
      <c r="A34" s="124" t="s">
        <v>125</v>
      </c>
      <c r="B34" s="124"/>
      <c r="C34" s="124"/>
      <c r="D34" s="265"/>
      <c r="E34" s="194"/>
      <c r="F34" s="124"/>
      <c r="G34" s="124"/>
      <c r="H34" s="124"/>
      <c r="I34" s="124"/>
      <c r="J34" s="265"/>
      <c r="K34" s="179">
        <f>N34*L3</f>
        <v>3354.9585540000007</v>
      </c>
      <c r="L34" s="130"/>
      <c r="M34" s="128"/>
      <c r="N34" s="302">
        <v>0.0361</v>
      </c>
    </row>
    <row r="35" spans="1:14" ht="12" customHeight="1">
      <c r="A35" s="124" t="s">
        <v>126</v>
      </c>
      <c r="B35" s="124"/>
      <c r="C35" s="124"/>
      <c r="D35" s="265"/>
      <c r="E35" s="194"/>
      <c r="F35" s="124"/>
      <c r="G35" s="124"/>
      <c r="H35" s="124"/>
      <c r="I35" s="124"/>
      <c r="J35" s="265"/>
      <c r="K35" s="100">
        <f>N35*L3</f>
        <v>650.5459800000001</v>
      </c>
      <c r="L35" s="130"/>
      <c r="M35" s="128"/>
      <c r="N35">
        <v>0.007</v>
      </c>
    </row>
    <row r="36" spans="1:14" ht="12" customHeight="1">
      <c r="A36" s="124" t="s">
        <v>247</v>
      </c>
      <c r="B36" s="124"/>
      <c r="C36" s="124"/>
      <c r="D36" s="265"/>
      <c r="E36" s="194"/>
      <c r="F36" s="124"/>
      <c r="G36" s="124"/>
      <c r="H36" s="124"/>
      <c r="I36" s="124"/>
      <c r="J36" s="265"/>
      <c r="K36" s="100">
        <f>N36*L3</f>
        <v>2806.6412280000004</v>
      </c>
      <c r="L36" s="130"/>
      <c r="M36" s="128"/>
      <c r="N36" s="302">
        <v>0.0302</v>
      </c>
    </row>
    <row r="37" spans="1:13" ht="12" customHeight="1">
      <c r="A37" s="328" t="s">
        <v>127</v>
      </c>
      <c r="B37" s="328"/>
      <c r="C37" s="328"/>
      <c r="D37" s="328"/>
      <c r="E37" s="328"/>
      <c r="F37" s="173"/>
      <c r="G37" s="119"/>
      <c r="H37" s="119"/>
      <c r="I37" s="119"/>
      <c r="J37" s="173"/>
      <c r="K37" s="203"/>
      <c r="L37" s="129"/>
      <c r="M37" s="132">
        <f>L3+K29</f>
        <v>128064.62292000002</v>
      </c>
    </row>
    <row r="38" spans="1:13" ht="12" customHeight="1">
      <c r="A38" s="133" t="s">
        <v>128</v>
      </c>
      <c r="B38" s="133"/>
      <c r="C38" s="133"/>
      <c r="D38" s="268"/>
      <c r="E38" s="194"/>
      <c r="F38" s="124"/>
      <c r="G38" s="124"/>
      <c r="H38" s="124"/>
      <c r="I38" s="124"/>
      <c r="J38" s="265"/>
      <c r="K38" s="191"/>
      <c r="L38" s="130"/>
      <c r="M38" s="204">
        <f>L12+K30</f>
        <v>38661.018240000005</v>
      </c>
    </row>
    <row r="39" spans="1:13" ht="12" customHeight="1">
      <c r="A39" s="123"/>
      <c r="B39" s="123"/>
      <c r="C39" s="123"/>
      <c r="D39" s="262"/>
      <c r="E39" s="128"/>
      <c r="F39" s="119"/>
      <c r="G39" s="119"/>
      <c r="H39" s="119"/>
      <c r="I39" s="119"/>
      <c r="J39" s="173"/>
      <c r="K39" s="126"/>
      <c r="L39" s="121"/>
      <c r="M39" s="119"/>
    </row>
    <row r="40" spans="1:13" ht="12" customHeight="1">
      <c r="A40" s="123"/>
      <c r="B40" s="123"/>
      <c r="C40" s="123"/>
      <c r="D40" s="262"/>
      <c r="E40" s="128"/>
      <c r="F40" s="119"/>
      <c r="G40" s="119"/>
      <c r="H40" s="119"/>
      <c r="I40" s="119"/>
      <c r="J40" s="173"/>
      <c r="K40" s="126"/>
      <c r="L40" s="121"/>
      <c r="M40" s="119"/>
    </row>
    <row r="41" spans="1:13" ht="12" customHeight="1">
      <c r="A41" s="135" t="s">
        <v>129</v>
      </c>
      <c r="B41" s="135"/>
      <c r="C41" s="135"/>
      <c r="D41" s="269"/>
      <c r="E41" s="128"/>
      <c r="F41" s="119"/>
      <c r="G41" s="119"/>
      <c r="H41" s="119"/>
      <c r="I41" s="119"/>
      <c r="J41" s="173"/>
      <c r="K41" s="126"/>
      <c r="L41" s="136">
        <f>SUM(L3:L39)</f>
        <v>297955.67805000005</v>
      </c>
      <c r="M41" s="119"/>
    </row>
    <row r="42" spans="1:13" ht="12" customHeight="1">
      <c r="A42" s="123"/>
      <c r="B42" s="123"/>
      <c r="C42" s="123"/>
      <c r="D42" s="262"/>
      <c r="E42" s="128"/>
      <c r="F42" s="119"/>
      <c r="G42" s="119"/>
      <c r="H42" s="119"/>
      <c r="I42" s="119"/>
      <c r="J42" s="173"/>
      <c r="K42" s="126"/>
      <c r="L42" s="122"/>
      <c r="M42" s="119"/>
    </row>
    <row r="43" spans="1:13" ht="12" customHeight="1">
      <c r="A43" s="135" t="s">
        <v>130</v>
      </c>
      <c r="B43" s="135"/>
      <c r="C43" s="135"/>
      <c r="D43" s="269"/>
      <c r="E43" s="128"/>
      <c r="F43" s="119"/>
      <c r="G43" s="119"/>
      <c r="H43" s="119"/>
      <c r="I43" s="127"/>
      <c r="J43" s="270"/>
      <c r="K43" s="128"/>
      <c r="L43" s="140"/>
      <c r="M43" s="119"/>
    </row>
    <row r="44" spans="1:13" ht="12" customHeight="1">
      <c r="A44" s="119"/>
      <c r="B44" s="119"/>
      <c r="C44" s="119"/>
      <c r="D44" s="173"/>
      <c r="E44" s="128"/>
      <c r="F44" s="119"/>
      <c r="G44" s="119"/>
      <c r="H44" s="119"/>
      <c r="I44" s="119"/>
      <c r="J44" s="173"/>
      <c r="K44" s="128"/>
      <c r="L44" s="210"/>
      <c r="M44" s="184"/>
    </row>
  </sheetData>
  <sheetProtection/>
  <mergeCells count="3">
    <mergeCell ref="A1:M1"/>
    <mergeCell ref="A3:H3"/>
    <mergeCell ref="A37:E3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tint="-0.1499900072813034"/>
  </sheetPr>
  <dimension ref="A1:AH122"/>
  <sheetViews>
    <sheetView zoomScalePageLayoutView="0" workbookViewId="0" topLeftCell="A1">
      <selection activeCell="A23" sqref="A23"/>
    </sheetView>
  </sheetViews>
  <sheetFormatPr defaultColWidth="9.140625" defaultRowHeight="15"/>
  <cols>
    <col min="1" max="1" width="18.8515625" style="0" customWidth="1"/>
    <col min="2" max="2" width="8.57421875" style="0" customWidth="1"/>
    <col min="3" max="3" width="7.7109375" style="0" customWidth="1"/>
    <col min="4" max="4" width="6.7109375" style="0" customWidth="1"/>
    <col min="5" max="6" width="7.28125" style="0" customWidth="1"/>
    <col min="7" max="7" width="9.28125" style="0" customWidth="1"/>
    <col min="8" max="8" width="10.00390625" style="0" customWidth="1"/>
    <col min="9" max="9" width="11.7109375" style="0" customWidth="1"/>
    <col min="10" max="10" width="10.140625" style="0" customWidth="1"/>
    <col min="11" max="11" width="6.7109375" style="0" customWidth="1"/>
  </cols>
  <sheetData>
    <row r="1" spans="1:34" ht="15" customHeight="1">
      <c r="A1" s="329" t="s">
        <v>84</v>
      </c>
      <c r="B1" s="329"/>
      <c r="C1" s="329"/>
      <c r="D1" s="329"/>
      <c r="E1" s="329"/>
      <c r="F1" s="329"/>
      <c r="G1" s="329"/>
      <c r="H1" s="329"/>
      <c r="I1" s="329"/>
      <c r="J1" s="329"/>
      <c r="K1" s="329"/>
      <c r="M1" s="80"/>
      <c r="N1" s="80"/>
      <c r="O1" s="80"/>
      <c r="P1" s="80"/>
      <c r="Q1" s="80"/>
      <c r="R1" s="80"/>
      <c r="S1" s="80"/>
      <c r="T1" s="80"/>
      <c r="U1" s="80"/>
      <c r="V1" s="80"/>
      <c r="W1" s="80"/>
      <c r="X1" s="80"/>
      <c r="Y1" s="80"/>
      <c r="Z1" s="80"/>
      <c r="AA1" s="80"/>
      <c r="AB1" s="80"/>
      <c r="AC1" s="80"/>
      <c r="AD1" s="80"/>
      <c r="AE1" s="80"/>
      <c r="AF1" s="80"/>
      <c r="AG1" s="80"/>
      <c r="AH1" s="80"/>
    </row>
    <row r="2" spans="1:34" ht="14.25" customHeight="1">
      <c r="A2" s="351" t="s">
        <v>109</v>
      </c>
      <c r="B2" s="351"/>
      <c r="C2" s="351"/>
      <c r="D2" s="351"/>
      <c r="E2" s="351"/>
      <c r="F2" s="351"/>
      <c r="G2" s="351"/>
      <c r="H2" s="351"/>
      <c r="I2" s="351"/>
      <c r="J2" s="351"/>
      <c r="K2" s="351"/>
      <c r="M2" s="80"/>
      <c r="N2" s="80"/>
      <c r="O2" s="80"/>
      <c r="P2" s="80"/>
      <c r="Q2" s="80"/>
      <c r="R2" s="80"/>
      <c r="S2" s="80"/>
      <c r="T2" s="80"/>
      <c r="U2" s="80"/>
      <c r="V2" s="80"/>
      <c r="W2" s="80"/>
      <c r="X2" s="80"/>
      <c r="Y2" s="80"/>
      <c r="Z2" s="80"/>
      <c r="AA2" s="80"/>
      <c r="AB2" s="80"/>
      <c r="AC2" s="80"/>
      <c r="AD2" s="80"/>
      <c r="AE2" s="80"/>
      <c r="AF2" s="80"/>
      <c r="AG2" s="80"/>
      <c r="AH2" s="80"/>
    </row>
    <row r="3" spans="1:34" ht="72" customHeight="1">
      <c r="A3" s="81" t="s">
        <v>83</v>
      </c>
      <c r="B3" s="81" t="s">
        <v>85</v>
      </c>
      <c r="C3" s="81" t="s">
        <v>86</v>
      </c>
      <c r="D3" s="81" t="s">
        <v>87</v>
      </c>
      <c r="E3" s="81" t="s">
        <v>88</v>
      </c>
      <c r="F3" s="81" t="s">
        <v>89</v>
      </c>
      <c r="G3" s="81" t="s">
        <v>90</v>
      </c>
      <c r="H3" s="81" t="s">
        <v>106</v>
      </c>
      <c r="I3" s="81" t="s">
        <v>107</v>
      </c>
      <c r="J3" s="81" t="s">
        <v>91</v>
      </c>
      <c r="K3" s="81" t="s">
        <v>110</v>
      </c>
      <c r="M3" s="80"/>
      <c r="N3" s="80"/>
      <c r="O3" s="80"/>
      <c r="P3" s="80"/>
      <c r="Q3" s="80"/>
      <c r="R3" s="80"/>
      <c r="S3" s="80"/>
      <c r="T3" s="80"/>
      <c r="U3" s="80"/>
      <c r="V3" s="80"/>
      <c r="W3" s="80"/>
      <c r="X3" s="80"/>
      <c r="Y3" s="80"/>
      <c r="Z3" s="80"/>
      <c r="AA3" s="80"/>
      <c r="AB3" s="80"/>
      <c r="AC3" s="80"/>
      <c r="AD3" s="80"/>
      <c r="AE3" s="80"/>
      <c r="AF3" s="80"/>
      <c r="AG3" s="80"/>
      <c r="AH3" s="80"/>
    </row>
    <row r="4" spans="1:34" s="151" customFormat="1" ht="15">
      <c r="A4" s="166" t="s">
        <v>92</v>
      </c>
      <c r="B4" s="167">
        <v>70.97</v>
      </c>
      <c r="C4" s="167">
        <v>21.43</v>
      </c>
      <c r="D4" s="167">
        <v>366.79</v>
      </c>
      <c r="E4" s="167">
        <v>49.7</v>
      </c>
      <c r="F4" s="167"/>
      <c r="G4" s="167">
        <v>109.08</v>
      </c>
      <c r="H4" s="167"/>
      <c r="I4" s="167"/>
      <c r="J4" s="167">
        <f>SUM(B4)</f>
        <v>70.97</v>
      </c>
      <c r="K4" s="167">
        <f>SUM(B4:J4)</f>
        <v>688.94</v>
      </c>
      <c r="M4" s="168"/>
      <c r="N4" s="168"/>
      <c r="O4" s="168"/>
      <c r="P4" s="168"/>
      <c r="Q4" s="168"/>
      <c r="R4" s="168"/>
      <c r="S4" s="168"/>
      <c r="T4" s="168"/>
      <c r="U4" s="168"/>
      <c r="V4" s="168"/>
      <c r="W4" s="168"/>
      <c r="X4" s="168"/>
      <c r="Y4" s="168"/>
      <c r="Z4" s="168"/>
      <c r="AA4" s="168"/>
      <c r="AB4" s="168"/>
      <c r="AC4" s="168"/>
      <c r="AD4" s="168"/>
      <c r="AE4" s="168"/>
      <c r="AF4" s="168"/>
      <c r="AG4" s="168"/>
      <c r="AH4" s="168"/>
    </row>
    <row r="5" spans="1:34" ht="15">
      <c r="A5" s="82" t="s">
        <v>93</v>
      </c>
      <c r="B5" s="83">
        <v>70.97</v>
      </c>
      <c r="C5" s="83">
        <v>21.43</v>
      </c>
      <c r="D5" s="83">
        <v>366.79</v>
      </c>
      <c r="E5" s="83">
        <v>49.7</v>
      </c>
      <c r="F5" s="83"/>
      <c r="G5" s="83">
        <f>SUM('[2]эксковатор'!$D$28)</f>
        <v>224.24</v>
      </c>
      <c r="H5" s="83"/>
      <c r="I5" s="83"/>
      <c r="J5" s="83">
        <f>SUM(B5)</f>
        <v>70.97</v>
      </c>
      <c r="K5" s="83">
        <f>SUM(B5:J5)</f>
        <v>804.1000000000001</v>
      </c>
      <c r="M5" s="80"/>
      <c r="N5" s="80"/>
      <c r="O5" s="80"/>
      <c r="P5" s="80"/>
      <c r="Q5" s="80"/>
      <c r="R5" s="80"/>
      <c r="S5" s="80"/>
      <c r="T5" s="80"/>
      <c r="U5" s="80"/>
      <c r="V5" s="80"/>
      <c r="W5" s="80"/>
      <c r="X5" s="80"/>
      <c r="Y5" s="80"/>
      <c r="Z5" s="80"/>
      <c r="AA5" s="80"/>
      <c r="AB5" s="80"/>
      <c r="AC5" s="80"/>
      <c r="AD5" s="80"/>
      <c r="AE5" s="80"/>
      <c r="AF5" s="80"/>
      <c r="AG5" s="80"/>
      <c r="AH5" s="80"/>
    </row>
    <row r="6" spans="1:34" s="151" customFormat="1" ht="15">
      <c r="A6" s="166" t="s">
        <v>94</v>
      </c>
      <c r="B6" s="167">
        <v>52.13</v>
      </c>
      <c r="C6" s="167">
        <v>15.74</v>
      </c>
      <c r="D6" s="167">
        <v>357.84</v>
      </c>
      <c r="E6" s="167">
        <v>51.04</v>
      </c>
      <c r="F6" s="167"/>
      <c r="G6" s="167">
        <f>SUM('[2]дт 75'!$D$28)</f>
        <v>112.12</v>
      </c>
      <c r="H6" s="167"/>
      <c r="I6" s="167"/>
      <c r="J6" s="167">
        <f aca="true" t="shared" si="0" ref="J6:J21">SUM(B6)</f>
        <v>52.13</v>
      </c>
      <c r="K6" s="167">
        <f aca="true" t="shared" si="1" ref="K6:K21">SUM(B6:J6)</f>
        <v>641</v>
      </c>
      <c r="M6" s="168"/>
      <c r="N6" s="168"/>
      <c r="O6" s="168"/>
      <c r="P6" s="168"/>
      <c r="Q6" s="168"/>
      <c r="R6" s="168"/>
      <c r="S6" s="168"/>
      <c r="T6" s="168"/>
      <c r="U6" s="168"/>
      <c r="V6" s="168"/>
      <c r="W6" s="168"/>
      <c r="X6" s="168"/>
      <c r="Y6" s="168"/>
      <c r="Z6" s="168"/>
      <c r="AA6" s="168"/>
      <c r="AB6" s="168"/>
      <c r="AC6" s="168"/>
      <c r="AD6" s="168"/>
      <c r="AE6" s="168"/>
      <c r="AF6" s="168"/>
      <c r="AG6" s="168"/>
      <c r="AH6" s="168"/>
    </row>
    <row r="7" spans="1:34" ht="15">
      <c r="A7" s="82" t="s">
        <v>95</v>
      </c>
      <c r="B7" s="83">
        <v>61.17</v>
      </c>
      <c r="C7" s="83">
        <v>18.47</v>
      </c>
      <c r="D7" s="83">
        <v>349.32</v>
      </c>
      <c r="E7" s="83">
        <v>47.34</v>
      </c>
      <c r="F7" s="83"/>
      <c r="G7" s="83">
        <v>87.85</v>
      </c>
      <c r="H7" s="83">
        <v>6.85</v>
      </c>
      <c r="J7" s="83">
        <f t="shared" si="0"/>
        <v>61.17</v>
      </c>
      <c r="K7" s="83">
        <f t="shared" si="1"/>
        <v>632.17</v>
      </c>
      <c r="M7" s="80"/>
      <c r="N7" s="80"/>
      <c r="O7" s="80"/>
      <c r="P7" s="80"/>
      <c r="Q7" s="80"/>
      <c r="R7" s="80"/>
      <c r="S7" s="80"/>
      <c r="T7" s="80"/>
      <c r="U7" s="80"/>
      <c r="V7" s="80"/>
      <c r="W7" s="80"/>
      <c r="X7" s="80"/>
      <c r="Y7" s="80"/>
      <c r="Z7" s="80"/>
      <c r="AA7" s="80"/>
      <c r="AB7" s="80"/>
      <c r="AC7" s="80"/>
      <c r="AD7" s="80"/>
      <c r="AE7" s="80"/>
      <c r="AF7" s="80"/>
      <c r="AG7" s="80"/>
      <c r="AH7" s="80"/>
    </row>
    <row r="8" spans="1:34" s="151" customFormat="1" ht="15" customHeight="1">
      <c r="A8" s="166" t="s">
        <v>96</v>
      </c>
      <c r="B8" s="167">
        <v>61.17</v>
      </c>
      <c r="C8" s="167">
        <f aca="true" t="shared" si="2" ref="C8:C21">SUM(B8*30.2%)</f>
        <v>18.47334</v>
      </c>
      <c r="D8" s="167">
        <v>349.32</v>
      </c>
      <c r="E8" s="167">
        <v>47.34</v>
      </c>
      <c r="F8" s="167"/>
      <c r="G8" s="167">
        <v>87.85</v>
      </c>
      <c r="H8" s="167">
        <v>26.02</v>
      </c>
      <c r="I8" s="167">
        <f>SUM('[2]мтз 82.1 с прицепом'!$D$33)</f>
        <v>0.75</v>
      </c>
      <c r="J8" s="167">
        <f t="shared" si="0"/>
        <v>61.17</v>
      </c>
      <c r="K8" s="167">
        <f t="shared" si="1"/>
        <v>652.09334</v>
      </c>
      <c r="M8" s="168"/>
      <c r="N8" s="168"/>
      <c r="O8" s="168"/>
      <c r="P8" s="168"/>
      <c r="Q8" s="168"/>
      <c r="R8" s="168"/>
      <c r="S8" s="168"/>
      <c r="T8" s="168"/>
      <c r="U8" s="168"/>
      <c r="V8" s="168"/>
      <c r="W8" s="168"/>
      <c r="X8" s="168"/>
      <c r="Y8" s="168"/>
      <c r="Z8" s="168"/>
      <c r="AA8" s="168"/>
      <c r="AB8" s="168"/>
      <c r="AC8" s="168"/>
      <c r="AD8" s="168"/>
      <c r="AE8" s="168"/>
      <c r="AF8" s="168"/>
      <c r="AG8" s="168"/>
      <c r="AH8" s="168"/>
    </row>
    <row r="9" spans="1:34" ht="15">
      <c r="A9" s="82" t="s">
        <v>97</v>
      </c>
      <c r="B9" s="83">
        <v>61.17</v>
      </c>
      <c r="C9" s="83">
        <f t="shared" si="2"/>
        <v>18.47334</v>
      </c>
      <c r="D9" s="83">
        <v>349.32</v>
      </c>
      <c r="E9" s="83">
        <v>47.34</v>
      </c>
      <c r="F9" s="83"/>
      <c r="G9" s="83">
        <v>87.85</v>
      </c>
      <c r="H9" s="83">
        <v>97.82</v>
      </c>
      <c r="J9" s="83">
        <f t="shared" si="0"/>
        <v>61.17</v>
      </c>
      <c r="K9" s="83">
        <f t="shared" si="1"/>
        <v>723.14334</v>
      </c>
      <c r="M9" s="80"/>
      <c r="N9" s="80"/>
      <c r="O9" s="80"/>
      <c r="P9" s="80"/>
      <c r="Q9" s="80"/>
      <c r="R9" s="80"/>
      <c r="S9" s="80"/>
      <c r="T9" s="80"/>
      <c r="U9" s="80"/>
      <c r="V9" s="80"/>
      <c r="W9" s="80"/>
      <c r="X9" s="80"/>
      <c r="Y9" s="80"/>
      <c r="Z9" s="80"/>
      <c r="AA9" s="80"/>
      <c r="AB9" s="80"/>
      <c r="AC9" s="80"/>
      <c r="AD9" s="80"/>
      <c r="AE9" s="80"/>
      <c r="AF9" s="80"/>
      <c r="AG9" s="80"/>
      <c r="AH9" s="80"/>
    </row>
    <row r="10" spans="1:34" s="151" customFormat="1" ht="15">
      <c r="A10" s="166" t="s">
        <v>98</v>
      </c>
      <c r="B10" s="167">
        <v>77.04</v>
      </c>
      <c r="C10" s="167">
        <f t="shared" si="2"/>
        <v>23.266080000000002</v>
      </c>
      <c r="D10" s="167">
        <v>483.84</v>
      </c>
      <c r="E10" s="167">
        <v>77.71</v>
      </c>
      <c r="F10" s="167"/>
      <c r="G10" s="167">
        <v>72.9</v>
      </c>
      <c r="H10" s="167"/>
      <c r="I10" s="167"/>
      <c r="J10" s="167">
        <f t="shared" si="0"/>
        <v>77.04</v>
      </c>
      <c r="K10" s="167">
        <f t="shared" si="1"/>
        <v>811.79608</v>
      </c>
      <c r="M10" s="168"/>
      <c r="N10" s="168"/>
      <c r="O10" s="168"/>
      <c r="P10" s="168"/>
      <c r="Q10" s="168"/>
      <c r="R10" s="168"/>
      <c r="S10" s="168"/>
      <c r="T10" s="168"/>
      <c r="U10" s="168"/>
      <c r="V10" s="168"/>
      <c r="W10" s="168"/>
      <c r="X10" s="168"/>
      <c r="Y10" s="168"/>
      <c r="Z10" s="168"/>
      <c r="AA10" s="168"/>
      <c r="AB10" s="168"/>
      <c r="AC10" s="168"/>
      <c r="AD10" s="168"/>
      <c r="AE10" s="168"/>
      <c r="AF10" s="168"/>
      <c r="AG10" s="168"/>
      <c r="AH10" s="168"/>
    </row>
    <row r="11" spans="1:34" ht="15">
      <c r="A11" s="82" t="s">
        <v>99</v>
      </c>
      <c r="B11" s="83">
        <v>58.81</v>
      </c>
      <c r="C11" s="83">
        <f t="shared" si="2"/>
        <v>17.76062</v>
      </c>
      <c r="D11" s="83">
        <v>440.29</v>
      </c>
      <c r="E11" s="83">
        <v>101</v>
      </c>
      <c r="F11" s="83"/>
      <c r="G11" s="83">
        <v>46.21</v>
      </c>
      <c r="H11" s="83"/>
      <c r="I11" s="83"/>
      <c r="J11" s="83">
        <f t="shared" si="0"/>
        <v>58.81</v>
      </c>
      <c r="K11" s="83">
        <f t="shared" si="1"/>
        <v>722.8806200000001</v>
      </c>
      <c r="M11" s="80"/>
      <c r="N11" s="80"/>
      <c r="O11" s="80"/>
      <c r="P11" s="80"/>
      <c r="Q11" s="80"/>
      <c r="R11" s="80"/>
      <c r="S11" s="80"/>
      <c r="T11" s="80"/>
      <c r="U11" s="80"/>
      <c r="V11" s="80"/>
      <c r="W11" s="80"/>
      <c r="X11" s="80"/>
      <c r="Y11" s="80"/>
      <c r="Z11" s="80"/>
      <c r="AA11" s="80"/>
      <c r="AB11" s="80"/>
      <c r="AC11" s="80"/>
      <c r="AD11" s="80"/>
      <c r="AE11" s="80"/>
      <c r="AF11" s="80"/>
      <c r="AG11" s="80"/>
      <c r="AH11" s="80"/>
    </row>
    <row r="12" spans="1:34" s="151" customFormat="1" ht="15">
      <c r="A12" s="166" t="s">
        <v>100</v>
      </c>
      <c r="B12" s="167">
        <v>58.81</v>
      </c>
      <c r="C12" s="167">
        <f t="shared" si="2"/>
        <v>17.76062</v>
      </c>
      <c r="D12" s="167">
        <v>266.11</v>
      </c>
      <c r="E12" s="167">
        <v>39.41</v>
      </c>
      <c r="F12" s="167"/>
      <c r="G12" s="167">
        <v>87.26</v>
      </c>
      <c r="H12" s="167"/>
      <c r="I12" s="167"/>
      <c r="J12" s="167">
        <f t="shared" si="0"/>
        <v>58.81</v>
      </c>
      <c r="K12" s="167">
        <f t="shared" si="1"/>
        <v>528.1606200000001</v>
      </c>
      <c r="M12" s="168"/>
      <c r="N12" s="168"/>
      <c r="O12" s="168"/>
      <c r="P12" s="168"/>
      <c r="Q12" s="168"/>
      <c r="R12" s="168"/>
      <c r="S12" s="168"/>
      <c r="T12" s="168"/>
      <c r="U12" s="168"/>
      <c r="V12" s="168"/>
      <c r="W12" s="168"/>
      <c r="X12" s="168"/>
      <c r="Y12" s="168"/>
      <c r="Z12" s="168"/>
      <c r="AA12" s="168"/>
      <c r="AB12" s="168"/>
      <c r="AC12" s="168"/>
      <c r="AD12" s="168"/>
      <c r="AE12" s="168"/>
      <c r="AF12" s="168"/>
      <c r="AG12" s="168"/>
      <c r="AH12" s="168"/>
    </row>
    <row r="13" spans="1:34" ht="15">
      <c r="A13" s="82" t="s">
        <v>101</v>
      </c>
      <c r="B13" s="83">
        <v>77.04</v>
      </c>
      <c r="C13" s="83">
        <f t="shared" si="2"/>
        <v>23.266080000000002</v>
      </c>
      <c r="D13" s="83">
        <v>487.72</v>
      </c>
      <c r="E13" s="83">
        <f>SUM('[2]мусоровоз 3307'!$D$22)</f>
        <v>84.17000000000002</v>
      </c>
      <c r="F13" s="83"/>
      <c r="G13" s="83">
        <f>SUM('[2]мусоровоз 3307'!$D$28)</f>
        <v>84.85</v>
      </c>
      <c r="H13" s="83"/>
      <c r="I13" s="83"/>
      <c r="J13" s="83">
        <f t="shared" si="0"/>
        <v>77.04</v>
      </c>
      <c r="K13" s="83">
        <f t="shared" si="1"/>
        <v>834.0860800000002</v>
      </c>
      <c r="M13" s="80"/>
      <c r="N13" s="80"/>
      <c r="O13" s="80"/>
      <c r="P13" s="80"/>
      <c r="Q13" s="80"/>
      <c r="R13" s="80"/>
      <c r="S13" s="80"/>
      <c r="T13" s="80"/>
      <c r="U13" s="80"/>
      <c r="V13" s="80"/>
      <c r="W13" s="80"/>
      <c r="X13" s="80"/>
      <c r="Y13" s="80"/>
      <c r="Z13" s="80"/>
      <c r="AA13" s="80"/>
      <c r="AB13" s="80"/>
      <c r="AC13" s="80"/>
      <c r="AD13" s="80"/>
      <c r="AE13" s="80"/>
      <c r="AF13" s="80"/>
      <c r="AG13" s="80"/>
      <c r="AH13" s="80"/>
    </row>
    <row r="14" spans="1:34" s="151" customFormat="1" ht="15">
      <c r="A14" s="166" t="s">
        <v>102</v>
      </c>
      <c r="B14" s="167">
        <v>77.04</v>
      </c>
      <c r="C14" s="167">
        <f t="shared" si="2"/>
        <v>23.266080000000002</v>
      </c>
      <c r="D14" s="167">
        <v>388.51</v>
      </c>
      <c r="E14" s="167">
        <f>SUM('[2]газ 3309'!$D$22)</f>
        <v>59.12</v>
      </c>
      <c r="F14" s="167"/>
      <c r="G14" s="167">
        <f>SUM('[2]газ 3309'!$D$28)</f>
        <v>72.72</v>
      </c>
      <c r="H14" s="167"/>
      <c r="I14" s="167"/>
      <c r="J14" s="167">
        <f t="shared" si="0"/>
        <v>77.04</v>
      </c>
      <c r="K14" s="167">
        <f t="shared" si="1"/>
        <v>697.6960799999999</v>
      </c>
      <c r="M14" s="168"/>
      <c r="N14" s="168"/>
      <c r="O14" s="168"/>
      <c r="P14" s="168"/>
      <c r="Q14" s="168"/>
      <c r="R14" s="168"/>
      <c r="S14" s="168"/>
      <c r="T14" s="168"/>
      <c r="U14" s="168"/>
      <c r="V14" s="168"/>
      <c r="W14" s="168"/>
      <c r="X14" s="168"/>
      <c r="Y14" s="168"/>
      <c r="Z14" s="168"/>
      <c r="AA14" s="168"/>
      <c r="AB14" s="168"/>
      <c r="AC14" s="168"/>
      <c r="AD14" s="168"/>
      <c r="AE14" s="168"/>
      <c r="AF14" s="168"/>
      <c r="AG14" s="168"/>
      <c r="AH14" s="168"/>
    </row>
    <row r="15" spans="1:34" ht="15">
      <c r="A15" s="82" t="s">
        <v>103</v>
      </c>
      <c r="B15" s="83">
        <v>77.04</v>
      </c>
      <c r="C15" s="83">
        <f t="shared" si="2"/>
        <v>23.266080000000002</v>
      </c>
      <c r="D15" s="83">
        <v>502.68</v>
      </c>
      <c r="E15" s="83">
        <v>98</v>
      </c>
      <c r="F15" s="83"/>
      <c r="G15" s="83">
        <v>99.3</v>
      </c>
      <c r="H15" s="83"/>
      <c r="I15" s="83"/>
      <c r="J15" s="83">
        <f t="shared" si="0"/>
        <v>77.04</v>
      </c>
      <c r="K15" s="83">
        <f t="shared" si="1"/>
        <v>877.3260799999999</v>
      </c>
      <c r="M15" s="80"/>
      <c r="N15" s="80"/>
      <c r="O15" s="80"/>
      <c r="P15" s="80"/>
      <c r="Q15" s="80"/>
      <c r="R15" s="80"/>
      <c r="S15" s="80"/>
      <c r="T15" s="80"/>
      <c r="U15" s="80"/>
      <c r="V15" s="80"/>
      <c r="W15" s="80"/>
      <c r="X15" s="80"/>
      <c r="Y15" s="80"/>
      <c r="Z15" s="80"/>
      <c r="AA15" s="80"/>
      <c r="AB15" s="80"/>
      <c r="AC15" s="80"/>
      <c r="AD15" s="80"/>
      <c r="AE15" s="80"/>
      <c r="AF15" s="80"/>
      <c r="AG15" s="80"/>
      <c r="AH15" s="80"/>
    </row>
    <row r="16" spans="1:34" s="151" customFormat="1" ht="15">
      <c r="A16" s="166" t="s">
        <v>104</v>
      </c>
      <c r="B16" s="167">
        <v>56.57</v>
      </c>
      <c r="C16" s="167">
        <f t="shared" si="2"/>
        <v>17.084139999999998</v>
      </c>
      <c r="D16" s="167">
        <v>241.92</v>
      </c>
      <c r="E16" s="167">
        <v>3.31</v>
      </c>
      <c r="F16" s="167">
        <f>SUM('[2]генератор'!$D$28)</f>
        <v>6.95</v>
      </c>
      <c r="G16" s="167">
        <v>8.34</v>
      </c>
      <c r="H16" s="167"/>
      <c r="I16" s="167"/>
      <c r="J16" s="167">
        <f>SUM('[2]генератор'!$D$31)</f>
        <v>14.31</v>
      </c>
      <c r="K16" s="167">
        <f t="shared" si="1"/>
        <v>348.48413999999997</v>
      </c>
      <c r="M16" s="168"/>
      <c r="N16" s="168"/>
      <c r="O16" s="168"/>
      <c r="P16" s="168"/>
      <c r="Q16" s="168"/>
      <c r="R16" s="168"/>
      <c r="S16" s="168"/>
      <c r="T16" s="168"/>
      <c r="U16" s="168"/>
      <c r="V16" s="168"/>
      <c r="W16" s="168"/>
      <c r="X16" s="168"/>
      <c r="Y16" s="168"/>
      <c r="Z16" s="168"/>
      <c r="AA16" s="168"/>
      <c r="AB16" s="168"/>
      <c r="AC16" s="168"/>
      <c r="AD16" s="168"/>
      <c r="AE16" s="168"/>
      <c r="AF16" s="168"/>
      <c r="AG16" s="168"/>
      <c r="AH16" s="168"/>
    </row>
    <row r="17" spans="1:34" ht="15">
      <c r="A17" s="82" t="s">
        <v>105</v>
      </c>
      <c r="B17" s="83">
        <v>56.57</v>
      </c>
      <c r="C17" s="83">
        <f t="shared" si="2"/>
        <v>17.084139999999998</v>
      </c>
      <c r="D17" s="83">
        <v>108.96</v>
      </c>
      <c r="E17" s="83">
        <v>19.44</v>
      </c>
      <c r="F17" s="83">
        <f>SUM('[2]бензокоса'!$D$35)</f>
        <v>31.67</v>
      </c>
      <c r="G17" s="83">
        <v>70.96</v>
      </c>
      <c r="H17" s="83"/>
      <c r="I17" s="83"/>
      <c r="J17" s="83">
        <f t="shared" si="0"/>
        <v>56.57</v>
      </c>
      <c r="K17" s="83">
        <f t="shared" si="1"/>
        <v>361.25413999999995</v>
      </c>
      <c r="M17" s="80"/>
      <c r="N17" s="80"/>
      <c r="O17" s="80"/>
      <c r="P17" s="80"/>
      <c r="Q17" s="80"/>
      <c r="R17" s="80"/>
      <c r="S17" s="80"/>
      <c r="T17" s="80"/>
      <c r="U17" s="80"/>
      <c r="V17" s="80"/>
      <c r="W17" s="80"/>
      <c r="X17" s="80"/>
      <c r="Y17" s="80"/>
      <c r="Z17" s="80"/>
      <c r="AA17" s="80"/>
      <c r="AB17" s="80"/>
      <c r="AC17" s="80"/>
      <c r="AD17" s="80"/>
      <c r="AE17" s="80"/>
      <c r="AF17" s="80"/>
      <c r="AG17" s="80"/>
      <c r="AH17" s="80"/>
    </row>
    <row r="18" spans="1:34" s="151" customFormat="1" ht="15">
      <c r="A18" s="166" t="s">
        <v>111</v>
      </c>
      <c r="B18" s="167">
        <v>56.57</v>
      </c>
      <c r="C18" s="167">
        <f t="shared" si="2"/>
        <v>17.084139999999998</v>
      </c>
      <c r="D18" s="167">
        <v>88.7</v>
      </c>
      <c r="E18" s="167">
        <v>31.68</v>
      </c>
      <c r="F18" s="167">
        <f>SUM('[3]бензопила'!$D$41)</f>
        <v>4.21</v>
      </c>
      <c r="G18" s="167">
        <v>109.48</v>
      </c>
      <c r="H18" s="167"/>
      <c r="I18" s="167"/>
      <c r="J18" s="167">
        <f t="shared" si="0"/>
        <v>56.57</v>
      </c>
      <c r="K18" s="167">
        <f t="shared" si="1"/>
        <v>364.29414</v>
      </c>
      <c r="M18" s="168"/>
      <c r="N18" s="168"/>
      <c r="O18" s="168"/>
      <c r="P18" s="168"/>
      <c r="Q18" s="168"/>
      <c r="R18" s="168"/>
      <c r="S18" s="168"/>
      <c r="T18" s="168"/>
      <c r="U18" s="168"/>
      <c r="V18" s="168"/>
      <c r="W18" s="168"/>
      <c r="X18" s="168"/>
      <c r="Y18" s="168"/>
      <c r="Z18" s="168"/>
      <c r="AA18" s="168"/>
      <c r="AB18" s="168"/>
      <c r="AC18" s="168"/>
      <c r="AD18" s="168"/>
      <c r="AE18" s="168"/>
      <c r="AF18" s="168"/>
      <c r="AG18" s="168"/>
      <c r="AH18" s="168"/>
    </row>
    <row r="19" spans="1:34" ht="15">
      <c r="A19" s="82" t="s">
        <v>112</v>
      </c>
      <c r="B19" s="83">
        <v>56.57</v>
      </c>
      <c r="C19" s="83">
        <f t="shared" si="2"/>
        <v>17.084139999999998</v>
      </c>
      <c r="D19" s="83">
        <f>SUM('[3]измельчитель'!$D$15)</f>
        <v>203.76</v>
      </c>
      <c r="E19" s="83">
        <f>SUM('[3]измельчитель'!$D$20)</f>
        <v>3.6</v>
      </c>
      <c r="F19" s="83"/>
      <c r="G19" s="83">
        <f>SUM('[3]измельчитель'!$D$25)</f>
        <v>10.08</v>
      </c>
      <c r="H19" s="83"/>
      <c r="I19" s="83"/>
      <c r="J19" s="83">
        <f t="shared" si="0"/>
        <v>56.57</v>
      </c>
      <c r="K19" s="83">
        <f t="shared" si="1"/>
        <v>347.66414</v>
      </c>
      <c r="M19" s="80"/>
      <c r="N19" s="80"/>
      <c r="O19" s="80"/>
      <c r="P19" s="80"/>
      <c r="Q19" s="80"/>
      <c r="R19" s="80"/>
      <c r="S19" s="80"/>
      <c r="T19" s="80"/>
      <c r="U19" s="80"/>
      <c r="V19" s="80"/>
      <c r="W19" s="80"/>
      <c r="X19" s="80"/>
      <c r="Y19" s="80"/>
      <c r="Z19" s="80"/>
      <c r="AA19" s="80"/>
      <c r="AB19" s="80"/>
      <c r="AC19" s="80"/>
      <c r="AD19" s="80"/>
      <c r="AE19" s="80"/>
      <c r="AF19" s="80"/>
      <c r="AG19" s="80"/>
      <c r="AH19" s="80"/>
    </row>
    <row r="20" spans="1:34" s="151" customFormat="1" ht="15">
      <c r="A20" s="166" t="s">
        <v>113</v>
      </c>
      <c r="B20" s="167">
        <v>56.57</v>
      </c>
      <c r="C20" s="167">
        <f t="shared" si="2"/>
        <v>17.084139999999998</v>
      </c>
      <c r="D20" s="167">
        <v>100.8</v>
      </c>
      <c r="E20" s="167">
        <v>43.2</v>
      </c>
      <c r="F20" s="167">
        <f>SUM('[3]кусторез'!$D$25)</f>
        <v>1.14</v>
      </c>
      <c r="G20" s="167">
        <v>37.5</v>
      </c>
      <c r="H20" s="167"/>
      <c r="I20" s="167"/>
      <c r="J20" s="167">
        <f t="shared" si="0"/>
        <v>56.57</v>
      </c>
      <c r="K20" s="167">
        <f t="shared" si="1"/>
        <v>312.86413999999996</v>
      </c>
      <c r="M20" s="168"/>
      <c r="N20" s="168"/>
      <c r="O20" s="168"/>
      <c r="P20" s="168"/>
      <c r="Q20" s="168"/>
      <c r="R20" s="168"/>
      <c r="S20" s="168"/>
      <c r="T20" s="168"/>
      <c r="U20" s="168"/>
      <c r="V20" s="168"/>
      <c r="W20" s="168"/>
      <c r="X20" s="168"/>
      <c r="Y20" s="168"/>
      <c r="Z20" s="168"/>
      <c r="AA20" s="168"/>
      <c r="AB20" s="168"/>
      <c r="AC20" s="168"/>
      <c r="AD20" s="168"/>
      <c r="AE20" s="168"/>
      <c r="AF20" s="168"/>
      <c r="AG20" s="168"/>
      <c r="AH20" s="168"/>
    </row>
    <row r="21" spans="1:34" ht="15">
      <c r="A21" s="82" t="s">
        <v>114</v>
      </c>
      <c r="B21" s="83">
        <v>56.57</v>
      </c>
      <c r="C21" s="83">
        <f t="shared" si="2"/>
        <v>17.084139999999998</v>
      </c>
      <c r="D21" s="83">
        <v>141.12</v>
      </c>
      <c r="E21" s="83">
        <v>8.06</v>
      </c>
      <c r="F21" s="83">
        <f>SUM('[3]культиватор'!$D$25)</f>
        <v>1.44</v>
      </c>
      <c r="G21" s="83"/>
      <c r="H21" s="83"/>
      <c r="I21" s="83"/>
      <c r="J21" s="83">
        <f t="shared" si="0"/>
        <v>56.57</v>
      </c>
      <c r="K21" s="83">
        <f t="shared" si="1"/>
        <v>280.84414</v>
      </c>
      <c r="M21" s="80"/>
      <c r="N21" s="80"/>
      <c r="O21" s="80"/>
      <c r="P21" s="80"/>
      <c r="Q21" s="80"/>
      <c r="R21" s="80"/>
      <c r="S21" s="80"/>
      <c r="T21" s="80"/>
      <c r="U21" s="80"/>
      <c r="V21" s="80"/>
      <c r="W21" s="80"/>
      <c r="X21" s="80"/>
      <c r="Y21" s="80"/>
      <c r="Z21" s="80"/>
      <c r="AA21" s="80"/>
      <c r="AB21" s="80"/>
      <c r="AC21" s="80"/>
      <c r="AD21" s="80"/>
      <c r="AE21" s="80"/>
      <c r="AF21" s="80"/>
      <c r="AG21" s="80"/>
      <c r="AH21" s="80"/>
    </row>
    <row r="22" spans="1:34" ht="15">
      <c r="A22" s="85" t="s">
        <v>243</v>
      </c>
      <c r="B22" s="86"/>
      <c r="C22" s="86"/>
      <c r="D22" s="86">
        <v>53.77</v>
      </c>
      <c r="E22" s="86">
        <v>5.04</v>
      </c>
      <c r="F22" s="86"/>
      <c r="G22" s="86"/>
      <c r="H22" s="86"/>
      <c r="I22" s="86"/>
      <c r="J22" s="86"/>
      <c r="K22" s="86"/>
      <c r="M22" s="80"/>
      <c r="N22" s="80"/>
      <c r="O22" s="80"/>
      <c r="P22" s="80"/>
      <c r="Q22" s="80"/>
      <c r="R22" s="80"/>
      <c r="S22" s="80"/>
      <c r="T22" s="80"/>
      <c r="U22" s="80"/>
      <c r="V22" s="80"/>
      <c r="W22" s="80"/>
      <c r="X22" s="80"/>
      <c r="Y22" s="80"/>
      <c r="Z22" s="80"/>
      <c r="AA22" s="80"/>
      <c r="AB22" s="80"/>
      <c r="AC22" s="80"/>
      <c r="AD22" s="80"/>
      <c r="AE22" s="80"/>
      <c r="AF22" s="80"/>
      <c r="AG22" s="80"/>
      <c r="AH22" s="80"/>
    </row>
    <row r="23" spans="1:34" ht="15">
      <c r="A23" s="85"/>
      <c r="B23" s="86"/>
      <c r="C23" s="86"/>
      <c r="D23" s="86"/>
      <c r="E23" s="86"/>
      <c r="F23" s="86"/>
      <c r="G23" s="86"/>
      <c r="H23" s="86"/>
      <c r="I23" s="86"/>
      <c r="J23" s="86"/>
      <c r="K23" s="86"/>
      <c r="M23" s="80"/>
      <c r="N23" s="80"/>
      <c r="O23" s="80"/>
      <c r="P23" s="80"/>
      <c r="Q23" s="80"/>
      <c r="R23" s="80"/>
      <c r="S23" s="80"/>
      <c r="T23" s="80"/>
      <c r="U23" s="80"/>
      <c r="V23" s="80"/>
      <c r="W23" s="80"/>
      <c r="X23" s="80"/>
      <c r="Y23" s="80"/>
      <c r="Z23" s="80"/>
      <c r="AA23" s="80"/>
      <c r="AB23" s="80"/>
      <c r="AC23" s="80"/>
      <c r="AD23" s="80"/>
      <c r="AE23" s="80"/>
      <c r="AF23" s="80"/>
      <c r="AG23" s="80"/>
      <c r="AH23" s="80"/>
    </row>
    <row r="24" spans="1:34" ht="15">
      <c r="A24" s="84"/>
      <c r="B24" s="84"/>
      <c r="C24" s="84"/>
      <c r="D24" s="84"/>
      <c r="E24" s="84"/>
      <c r="F24" s="84"/>
      <c r="G24" s="84"/>
      <c r="H24" s="84"/>
      <c r="I24" s="84"/>
      <c r="J24" s="84"/>
      <c r="K24" s="84"/>
      <c r="L24" s="80"/>
      <c r="M24" s="80"/>
      <c r="N24" s="80"/>
      <c r="O24" s="80"/>
      <c r="P24" s="80"/>
      <c r="Q24" s="80"/>
      <c r="R24" s="80"/>
      <c r="S24" s="80"/>
      <c r="T24" s="80"/>
      <c r="U24" s="80"/>
      <c r="V24" s="80"/>
      <c r="W24" s="80"/>
      <c r="X24" s="80"/>
      <c r="Y24" s="80"/>
      <c r="Z24" s="80"/>
      <c r="AA24" s="80"/>
      <c r="AB24" s="80"/>
      <c r="AC24" s="80"/>
      <c r="AD24" s="80"/>
      <c r="AE24" s="80"/>
      <c r="AF24" s="80"/>
      <c r="AG24" s="80"/>
      <c r="AH24" s="80"/>
    </row>
    <row r="25" spans="1:34" ht="15">
      <c r="A25" s="329" t="s">
        <v>84</v>
      </c>
      <c r="B25" s="329"/>
      <c r="C25" s="329"/>
      <c r="D25" s="329"/>
      <c r="E25" s="329"/>
      <c r="F25" s="329"/>
      <c r="G25" s="329"/>
      <c r="H25" s="329"/>
      <c r="I25" s="329"/>
      <c r="J25" s="329"/>
      <c r="K25" s="329"/>
      <c r="L25" s="80"/>
      <c r="M25" s="80"/>
      <c r="N25" s="80"/>
      <c r="O25" s="80"/>
      <c r="P25" s="80"/>
      <c r="Q25" s="80"/>
      <c r="R25" s="80"/>
      <c r="S25" s="80"/>
      <c r="T25" s="80"/>
      <c r="U25" s="80"/>
      <c r="V25" s="80"/>
      <c r="W25" s="80"/>
      <c r="X25" s="80"/>
      <c r="Y25" s="80"/>
      <c r="Z25" s="80"/>
      <c r="AA25" s="80"/>
      <c r="AB25" s="80"/>
      <c r="AC25" s="80"/>
      <c r="AD25" s="80"/>
      <c r="AE25" s="80"/>
      <c r="AF25" s="80"/>
      <c r="AG25" s="80"/>
      <c r="AH25" s="80"/>
    </row>
    <row r="26" spans="1:34" ht="15">
      <c r="A26" s="351" t="s">
        <v>108</v>
      </c>
      <c r="B26" s="351"/>
      <c r="C26" s="351"/>
      <c r="D26" s="351"/>
      <c r="E26" s="351"/>
      <c r="F26" s="351"/>
      <c r="G26" s="351"/>
      <c r="H26" s="351"/>
      <c r="I26" s="351"/>
      <c r="J26" s="351"/>
      <c r="K26" s="351"/>
      <c r="L26" s="80"/>
      <c r="M26" s="80"/>
      <c r="N26" s="80"/>
      <c r="O26" s="80"/>
      <c r="P26" s="80"/>
      <c r="Q26" s="80"/>
      <c r="R26" s="80"/>
      <c r="S26" s="80"/>
      <c r="T26" s="80"/>
      <c r="U26" s="80"/>
      <c r="V26" s="80"/>
      <c r="W26" s="80"/>
      <c r="X26" s="80"/>
      <c r="Y26" s="80"/>
      <c r="Z26" s="80"/>
      <c r="AA26" s="80"/>
      <c r="AB26" s="80"/>
      <c r="AC26" s="80"/>
      <c r="AD26" s="80"/>
      <c r="AE26" s="80"/>
      <c r="AF26" s="80"/>
      <c r="AG26" s="80"/>
      <c r="AH26" s="80"/>
    </row>
    <row r="27" spans="1:34" ht="72" customHeight="1">
      <c r="A27" s="81" t="s">
        <v>83</v>
      </c>
      <c r="B27" s="81" t="s">
        <v>85</v>
      </c>
      <c r="C27" s="81" t="s">
        <v>86</v>
      </c>
      <c r="D27" s="81" t="s">
        <v>87</v>
      </c>
      <c r="E27" s="81" t="s">
        <v>88</v>
      </c>
      <c r="F27" s="81" t="s">
        <v>89</v>
      </c>
      <c r="G27" s="81" t="s">
        <v>90</v>
      </c>
      <c r="H27" s="81" t="s">
        <v>106</v>
      </c>
      <c r="I27" s="81" t="s">
        <v>107</v>
      </c>
      <c r="J27" s="81" t="s">
        <v>91</v>
      </c>
      <c r="K27" s="81" t="s">
        <v>110</v>
      </c>
      <c r="L27" s="80"/>
      <c r="M27" s="80"/>
      <c r="N27" s="80"/>
      <c r="O27" s="80"/>
      <c r="P27" s="80"/>
      <c r="Q27" s="80"/>
      <c r="R27" s="80"/>
      <c r="S27" s="80"/>
      <c r="T27" s="80"/>
      <c r="U27" s="80"/>
      <c r="V27" s="80"/>
      <c r="W27" s="80"/>
      <c r="X27" s="80"/>
      <c r="Y27" s="80"/>
      <c r="Z27" s="80"/>
      <c r="AA27" s="80"/>
      <c r="AB27" s="80"/>
      <c r="AC27" s="80"/>
      <c r="AD27" s="80"/>
      <c r="AE27" s="80"/>
      <c r="AF27" s="80"/>
      <c r="AG27" s="80"/>
      <c r="AH27" s="80"/>
    </row>
    <row r="28" spans="1:34" s="151" customFormat="1" ht="15">
      <c r="A28" s="166" t="s">
        <v>92</v>
      </c>
      <c r="B28" s="167">
        <f>SUM('[2]мтз 80'!$D$10)</f>
        <v>61.46</v>
      </c>
      <c r="C28" s="167">
        <f>SUM(B28*30.2%)</f>
        <v>18.56092</v>
      </c>
      <c r="D28" s="167">
        <f>SUM('[4]мтз 80'!$D$15)</f>
        <v>345.47</v>
      </c>
      <c r="E28" s="167">
        <f>SUM('[4]мтз 80'!$D$22)</f>
        <v>45.63999999999999</v>
      </c>
      <c r="F28" s="167"/>
      <c r="G28" s="167">
        <f>SUM('[2]мтз 80'!$D$28)</f>
        <v>90.9</v>
      </c>
      <c r="H28" s="167"/>
      <c r="I28" s="167"/>
      <c r="J28" s="167">
        <f>SUM(B28)</f>
        <v>61.46</v>
      </c>
      <c r="K28" s="167">
        <f>SUM(B28:J28)</f>
        <v>623.4909200000001</v>
      </c>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row>
    <row r="29" spans="1:34" ht="15">
      <c r="A29" s="82" t="s">
        <v>93</v>
      </c>
      <c r="B29" s="83">
        <f>SUM('[2]эксковатор'!$D$10)</f>
        <v>61.46</v>
      </c>
      <c r="C29" s="83">
        <f>SUM(B29*30.2%)</f>
        <v>18.56092</v>
      </c>
      <c r="D29" s="83">
        <f>SUM('[4]эксковатор'!$D$15)</f>
        <v>345.47</v>
      </c>
      <c r="E29" s="83">
        <f>SUM('[4]эксковатор'!$D$22)</f>
        <v>45.63999999999999</v>
      </c>
      <c r="F29" s="83"/>
      <c r="G29" s="83">
        <f>SUM('[2]эксковатор'!$D$28)</f>
        <v>224.24</v>
      </c>
      <c r="H29" s="83"/>
      <c r="I29" s="83"/>
      <c r="J29" s="83">
        <f>SUM(B29)</f>
        <v>61.46</v>
      </c>
      <c r="K29" s="83">
        <f>SUM(B29:J29)</f>
        <v>756.8309200000001</v>
      </c>
      <c r="L29" s="80"/>
      <c r="M29" s="80"/>
      <c r="N29" s="80"/>
      <c r="O29" s="80"/>
      <c r="P29" s="80"/>
      <c r="Q29" s="80"/>
      <c r="R29" s="80"/>
      <c r="S29" s="80"/>
      <c r="T29" s="80"/>
      <c r="U29" s="80"/>
      <c r="V29" s="80"/>
      <c r="W29" s="80"/>
      <c r="X29" s="80"/>
      <c r="Y29" s="80"/>
      <c r="Z29" s="80"/>
      <c r="AA29" s="80"/>
      <c r="AB29" s="80"/>
      <c r="AC29" s="80"/>
      <c r="AD29" s="80"/>
      <c r="AE29" s="80"/>
      <c r="AF29" s="80"/>
      <c r="AG29" s="80"/>
      <c r="AH29" s="80"/>
    </row>
    <row r="30" spans="1:34" s="151" customFormat="1" ht="15">
      <c r="A30" s="166" t="s">
        <v>94</v>
      </c>
      <c r="B30" s="167">
        <f>SUM('[4]дт 75'!$D$10)</f>
        <v>47</v>
      </c>
      <c r="C30" s="167">
        <f aca="true" t="shared" si="3" ref="C30:C39">SUM(B30*30.2%)</f>
        <v>14.193999999999999</v>
      </c>
      <c r="D30" s="167">
        <f>SUM('[4]дт 75'!$D$15)</f>
        <v>353.86</v>
      </c>
      <c r="E30" s="167">
        <f>SUM('[4]дт 75'!$D$22)</f>
        <v>46.75000000000001</v>
      </c>
      <c r="F30" s="167"/>
      <c r="G30" s="167">
        <f>SUM('[2]дт 75'!$D$28)</f>
        <v>112.12</v>
      </c>
      <c r="H30" s="167"/>
      <c r="I30" s="167"/>
      <c r="J30" s="167">
        <f aca="true" t="shared" si="4" ref="J30:J39">SUM(B30)</f>
        <v>47</v>
      </c>
      <c r="K30" s="167">
        <f aca="true" t="shared" si="5" ref="K30:K39">SUM(B30:J30)</f>
        <v>620.924</v>
      </c>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row>
    <row r="31" spans="1:34" ht="15">
      <c r="A31" s="82" t="s">
        <v>95</v>
      </c>
      <c r="B31" s="83">
        <f>SUM('[2]мтз 82.1 с ножом'!$D$10)</f>
        <v>61.46</v>
      </c>
      <c r="C31" s="83">
        <f t="shared" si="3"/>
        <v>18.56092</v>
      </c>
      <c r="D31" s="83">
        <f>SUM('[4]мтз 82.1 с ножом'!$D$15)</f>
        <v>329.05</v>
      </c>
      <c r="E31" s="83">
        <f>SUM('[4]мтз 82.1 с ножом'!$D$22)</f>
        <v>43.44</v>
      </c>
      <c r="F31" s="83"/>
      <c r="G31" s="83">
        <f>SUM('[2]мтз 82.1 с ножом'!$D$27)</f>
        <v>73.21</v>
      </c>
      <c r="H31" s="83"/>
      <c r="I31" s="83"/>
      <c r="J31" s="83">
        <f t="shared" si="4"/>
        <v>61.46</v>
      </c>
      <c r="K31" s="83">
        <f t="shared" si="5"/>
        <v>587.18092</v>
      </c>
      <c r="L31" s="80"/>
      <c r="M31" s="80"/>
      <c r="N31" s="80"/>
      <c r="O31" s="80"/>
      <c r="P31" s="80"/>
      <c r="Q31" s="80"/>
      <c r="R31" s="80"/>
      <c r="S31" s="80"/>
      <c r="T31" s="80"/>
      <c r="U31" s="80"/>
      <c r="V31" s="80"/>
      <c r="W31" s="80"/>
      <c r="X31" s="80"/>
      <c r="Y31" s="80"/>
      <c r="Z31" s="80"/>
      <c r="AA31" s="80"/>
      <c r="AB31" s="80"/>
      <c r="AC31" s="80"/>
      <c r="AD31" s="80"/>
      <c r="AE31" s="80"/>
      <c r="AF31" s="80"/>
      <c r="AG31" s="80"/>
      <c r="AH31" s="80"/>
    </row>
    <row r="32" spans="1:34" s="151" customFormat="1" ht="13.5" customHeight="1">
      <c r="A32" s="166" t="s">
        <v>96</v>
      </c>
      <c r="B32" s="167">
        <f>SUM('[2]мтз 82.1 с прицепом'!$D$10)</f>
        <v>61.46</v>
      </c>
      <c r="C32" s="167">
        <f t="shared" si="3"/>
        <v>18.56092</v>
      </c>
      <c r="D32" s="167">
        <f>SUM('[4]мтз 82.1 с прицепом'!$D$15)</f>
        <v>329.05</v>
      </c>
      <c r="E32" s="167">
        <f>SUM('[4]мтз 82.1 с прицепом'!$D$22)</f>
        <v>43.44</v>
      </c>
      <c r="F32" s="167"/>
      <c r="G32" s="167">
        <f>SUM('[2]мтз 82.1 с прицепом'!$D$27)</f>
        <v>73.21</v>
      </c>
      <c r="H32" s="167">
        <f>SUM('[2]мтз 82.1 с прицепом'!$D$30)</f>
        <v>21.68</v>
      </c>
      <c r="I32" s="167">
        <f>SUM('[2]мтз 82.1 с прицепом'!$D$33)</f>
        <v>0.75</v>
      </c>
      <c r="J32" s="167">
        <f t="shared" si="4"/>
        <v>61.46</v>
      </c>
      <c r="K32" s="167">
        <f t="shared" si="5"/>
        <v>609.61092</v>
      </c>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row>
    <row r="33" spans="1:34" ht="15">
      <c r="A33" s="82" t="s">
        <v>97</v>
      </c>
      <c r="B33" s="83">
        <f>SUM('[2]мтз 82.1 щетка'!$D$10)</f>
        <v>61.46</v>
      </c>
      <c r="C33" s="83">
        <f t="shared" si="3"/>
        <v>18.56092</v>
      </c>
      <c r="D33" s="83">
        <f>SUM('[4]мтз 82.1 щетка'!$D$15)</f>
        <v>329.05</v>
      </c>
      <c r="E33" s="83">
        <f>SUM('[4]мтз 82.1 щетка'!$D$22)</f>
        <v>43.44</v>
      </c>
      <c r="F33" s="83"/>
      <c r="G33" s="83">
        <f>SUM('[2]мтз 82.1 щетка'!$D$27)</f>
        <v>73.21</v>
      </c>
      <c r="H33" s="83">
        <f>SUM('[2]мтз 82.1 щетка'!$D$30)</f>
        <v>81.52</v>
      </c>
      <c r="I33" s="83">
        <f>SUM('[2]мтз 82.1 щетка'!$D$33)</f>
        <v>5.71</v>
      </c>
      <c r="J33" s="83">
        <f t="shared" si="4"/>
        <v>61.46</v>
      </c>
      <c r="K33" s="83">
        <f t="shared" si="5"/>
        <v>674.41092</v>
      </c>
      <c r="L33" s="80"/>
      <c r="M33" s="80"/>
      <c r="N33" s="80"/>
      <c r="O33" s="80"/>
      <c r="P33" s="80"/>
      <c r="Q33" s="80"/>
      <c r="R33" s="80"/>
      <c r="S33" s="80"/>
      <c r="T33" s="80"/>
      <c r="U33" s="80"/>
      <c r="V33" s="80"/>
      <c r="W33" s="80"/>
      <c r="X33" s="80"/>
      <c r="Y33" s="80"/>
      <c r="Z33" s="80"/>
      <c r="AA33" s="80"/>
      <c r="AB33" s="80"/>
      <c r="AC33" s="80"/>
      <c r="AD33" s="80"/>
      <c r="AE33" s="80"/>
      <c r="AF33" s="80"/>
      <c r="AG33" s="80"/>
      <c r="AH33" s="80"/>
    </row>
    <row r="34" spans="1:34" s="151" customFormat="1" ht="15">
      <c r="A34" s="166" t="s">
        <v>98</v>
      </c>
      <c r="B34" s="167">
        <f>SUM('[2]газ 53'!$D$10)</f>
        <v>70.18</v>
      </c>
      <c r="C34" s="167">
        <f t="shared" si="3"/>
        <v>21.19436</v>
      </c>
      <c r="D34" s="167">
        <f>SUM('[4]газ 53'!$D$15)</f>
        <v>481.89</v>
      </c>
      <c r="E34" s="167">
        <f>SUM('[4]газ 53'!$D$22)</f>
        <v>71.14</v>
      </c>
      <c r="F34" s="167"/>
      <c r="G34" s="167">
        <f>SUM('[2]газ 53'!$D$28)</f>
        <v>60.75</v>
      </c>
      <c r="H34" s="167"/>
      <c r="I34" s="167"/>
      <c r="J34" s="167">
        <f t="shared" si="4"/>
        <v>70.18</v>
      </c>
      <c r="K34" s="167">
        <f t="shared" si="5"/>
        <v>775.3343600000001</v>
      </c>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row>
    <row r="35" spans="1:34" ht="15">
      <c r="A35" s="82" t="s">
        <v>99</v>
      </c>
      <c r="B35" s="83">
        <f>SUM('[2]газ 3307'!$D$10)</f>
        <v>70.18</v>
      </c>
      <c r="C35" s="83">
        <f t="shared" si="3"/>
        <v>21.19436</v>
      </c>
      <c r="D35" s="83">
        <f>SUM('[4]газ 3307'!$D$15)</f>
        <v>407.86</v>
      </c>
      <c r="E35" s="83">
        <f>SUM('[4]газ 3307'!$D$22)</f>
        <v>59.760000000000005</v>
      </c>
      <c r="F35" s="83"/>
      <c r="G35" s="83">
        <f>SUM('[2]газ 3307'!$D$28)</f>
        <v>38.51</v>
      </c>
      <c r="H35" s="83"/>
      <c r="I35" s="83"/>
      <c r="J35" s="83">
        <f t="shared" si="4"/>
        <v>70.18</v>
      </c>
      <c r="K35" s="83">
        <f t="shared" si="5"/>
        <v>667.68436</v>
      </c>
      <c r="L35" s="80"/>
      <c r="M35" s="80"/>
      <c r="N35" s="80"/>
      <c r="O35" s="80"/>
      <c r="P35" s="80"/>
      <c r="Q35" s="80"/>
      <c r="R35" s="80"/>
      <c r="S35" s="80"/>
      <c r="T35" s="80"/>
      <c r="U35" s="80"/>
      <c r="V35" s="80"/>
      <c r="W35" s="80"/>
      <c r="X35" s="80"/>
      <c r="Y35" s="80"/>
      <c r="Z35" s="80"/>
      <c r="AA35" s="80"/>
      <c r="AB35" s="80"/>
      <c r="AC35" s="80"/>
      <c r="AD35" s="80"/>
      <c r="AE35" s="80"/>
      <c r="AF35" s="80"/>
      <c r="AG35" s="80"/>
      <c r="AH35" s="80"/>
    </row>
    <row r="36" spans="1:34" s="151" customFormat="1" ht="15">
      <c r="A36" s="166" t="s">
        <v>100</v>
      </c>
      <c r="B36" s="167">
        <f>SUM('[2]газ 2705'!$D$10)</f>
        <v>54.06</v>
      </c>
      <c r="C36" s="167">
        <f t="shared" si="3"/>
        <v>16.32612</v>
      </c>
      <c r="D36" s="167">
        <f>SUM('[4]газ 2705'!$D$15)</f>
        <v>245.19</v>
      </c>
      <c r="E36" s="167">
        <f>SUM('[4]газ 2705'!$D$22)</f>
        <v>36.09</v>
      </c>
      <c r="F36" s="167"/>
      <c r="G36" s="167">
        <f>SUM('[2]газ 2705'!$D$27)</f>
        <v>72.72</v>
      </c>
      <c r="H36" s="167"/>
      <c r="I36" s="167"/>
      <c r="J36" s="167">
        <f t="shared" si="4"/>
        <v>54.06</v>
      </c>
      <c r="K36" s="167">
        <f t="shared" si="5"/>
        <v>478.44612</v>
      </c>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row>
    <row r="37" spans="1:34" ht="15">
      <c r="A37" s="82" t="s">
        <v>101</v>
      </c>
      <c r="B37" s="83">
        <f>SUM('[2]мусоровоз 3307'!$D$10)</f>
        <v>70.18</v>
      </c>
      <c r="C37" s="83">
        <f t="shared" si="3"/>
        <v>21.19436</v>
      </c>
      <c r="D37" s="83">
        <f>SUM('[4]мусоровоз 3307'!$D$15)</f>
        <v>626.9</v>
      </c>
      <c r="E37" s="83">
        <f>SUM('[4]мусоровоз 3307'!$D$22)</f>
        <v>59.75</v>
      </c>
      <c r="F37" s="83"/>
      <c r="G37" s="83">
        <f>SUM('[2]мусоровоз 3307'!$D$28)</f>
        <v>84.85</v>
      </c>
      <c r="H37" s="83"/>
      <c r="I37" s="83"/>
      <c r="J37" s="83">
        <f t="shared" si="4"/>
        <v>70.18</v>
      </c>
      <c r="K37" s="83">
        <f t="shared" si="5"/>
        <v>933.0543600000001</v>
      </c>
      <c r="L37" s="80"/>
      <c r="M37" s="80"/>
      <c r="N37" s="80"/>
      <c r="O37" s="80"/>
      <c r="P37" s="80"/>
      <c r="Q37" s="80"/>
      <c r="R37" s="80"/>
      <c r="S37" s="80"/>
      <c r="T37" s="80"/>
      <c r="U37" s="80"/>
      <c r="V37" s="80"/>
      <c r="W37" s="80"/>
      <c r="X37" s="80"/>
      <c r="Y37" s="80"/>
      <c r="Z37" s="80"/>
      <c r="AA37" s="80"/>
      <c r="AB37" s="80"/>
      <c r="AC37" s="80"/>
      <c r="AD37" s="80"/>
      <c r="AE37" s="80"/>
      <c r="AF37" s="80"/>
      <c r="AG37" s="80"/>
      <c r="AH37" s="80"/>
    </row>
    <row r="38" spans="1:34" s="151" customFormat="1" ht="15">
      <c r="A38" s="166" t="s">
        <v>102</v>
      </c>
      <c r="B38" s="167">
        <f>SUM('[2]газ 3309'!$D$10)</f>
        <v>70.18</v>
      </c>
      <c r="C38" s="167">
        <f t="shared" si="3"/>
        <v>21.19436</v>
      </c>
      <c r="D38" s="167">
        <f>SUM('[4]газ 3309'!$D$15)</f>
        <v>473.51</v>
      </c>
      <c r="E38" s="167">
        <f>SUM('[4]газ 3309'!$D$22)</f>
        <v>65.11999999999999</v>
      </c>
      <c r="F38" s="167"/>
      <c r="G38" s="167">
        <f>SUM('[2]газ 3309'!$D$28)</f>
        <v>72.72</v>
      </c>
      <c r="H38" s="167"/>
      <c r="I38" s="167"/>
      <c r="J38" s="167">
        <f t="shared" si="4"/>
        <v>70.18</v>
      </c>
      <c r="K38" s="167">
        <f t="shared" si="5"/>
        <v>772.90436</v>
      </c>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row>
    <row r="39" spans="1:34" ht="15">
      <c r="A39" s="82" t="s">
        <v>103</v>
      </c>
      <c r="B39" s="83">
        <f>SUM('[2]зил 130'!$D$10)</f>
        <v>64.98</v>
      </c>
      <c r="C39" s="83">
        <f t="shared" si="3"/>
        <v>19.62396</v>
      </c>
      <c r="D39" s="83">
        <f>SUM('[4]зил 130'!$D$15)</f>
        <v>608.9</v>
      </c>
      <c r="E39" s="83">
        <f>SUM('[4]зил 130'!$D$22)</f>
        <v>89.81</v>
      </c>
      <c r="F39" s="83"/>
      <c r="G39" s="83">
        <f>SUM('[2]зил 130'!$D$28)</f>
        <v>82.74</v>
      </c>
      <c r="H39" s="83"/>
      <c r="I39" s="83"/>
      <c r="J39" s="83">
        <f t="shared" si="4"/>
        <v>64.98</v>
      </c>
      <c r="K39" s="83">
        <f t="shared" si="5"/>
        <v>931.03396</v>
      </c>
      <c r="L39" s="80"/>
      <c r="M39" s="80"/>
      <c r="N39" s="80"/>
      <c r="O39" s="80"/>
      <c r="P39" s="80"/>
      <c r="Q39" s="80"/>
      <c r="R39" s="80"/>
      <c r="S39" s="80"/>
      <c r="T39" s="80"/>
      <c r="U39" s="80"/>
      <c r="V39" s="80"/>
      <c r="W39" s="80"/>
      <c r="X39" s="80"/>
      <c r="Y39" s="80"/>
      <c r="Z39" s="80"/>
      <c r="AA39" s="80"/>
      <c r="AB39" s="80"/>
      <c r="AC39" s="80"/>
      <c r="AD39" s="80"/>
      <c r="AE39" s="80"/>
      <c r="AF39" s="80"/>
      <c r="AG39" s="80"/>
      <c r="AH39" s="80"/>
    </row>
    <row r="40" spans="1:34" s="151" customFormat="1" ht="15">
      <c r="A40" s="166" t="s">
        <v>196</v>
      </c>
      <c r="B40" s="167">
        <f>SUM('[4]сногоуб'!$D$10)</f>
        <v>51.73</v>
      </c>
      <c r="C40" s="167">
        <f>SUM(B40*30.2%)</f>
        <v>15.622459999999998</v>
      </c>
      <c r="D40" s="167">
        <f>SUM('[4]сногоуб'!$D$15)</f>
        <v>74.71</v>
      </c>
      <c r="E40" s="167">
        <f>SUM('[4]сногоуб'!$D$20)</f>
        <v>3.6</v>
      </c>
      <c r="F40" s="167">
        <f>SUM('[4]сногоуб'!$D$27)</f>
        <v>5.4</v>
      </c>
      <c r="G40" s="167"/>
      <c r="H40" s="167"/>
      <c r="I40" s="167"/>
      <c r="J40" s="167">
        <f>SUM(B40)</f>
        <v>51.73</v>
      </c>
      <c r="K40" s="167">
        <f>SUM(B40:J40)</f>
        <v>202.79245999999998</v>
      </c>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row>
    <row r="41" spans="12:34" ht="15">
      <c r="L41" s="80"/>
      <c r="M41" s="80"/>
      <c r="N41" s="80"/>
      <c r="O41" s="80"/>
      <c r="P41" s="80"/>
      <c r="Q41" s="80"/>
      <c r="R41" s="80"/>
      <c r="S41" s="80"/>
      <c r="T41" s="80"/>
      <c r="U41" s="80"/>
      <c r="V41" s="80"/>
      <c r="W41" s="80"/>
      <c r="X41" s="80"/>
      <c r="Y41" s="80"/>
      <c r="Z41" s="80"/>
      <c r="AA41" s="80"/>
      <c r="AB41" s="80"/>
      <c r="AC41" s="80"/>
      <c r="AD41" s="80"/>
      <c r="AE41" s="80"/>
      <c r="AF41" s="80"/>
      <c r="AG41" s="80"/>
      <c r="AH41" s="80"/>
    </row>
    <row r="42" spans="1:34" ht="15">
      <c r="A42" s="80"/>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row>
    <row r="43" spans="1:34" ht="15">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row>
    <row r="44" spans="1:34" ht="15">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row>
    <row r="45" spans="1:34" ht="15">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row>
    <row r="46" spans="1:34" ht="15">
      <c r="A46" s="80"/>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row>
    <row r="47" spans="1:34" ht="15">
      <c r="A47" s="80"/>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row>
    <row r="48" spans="1:34" ht="15">
      <c r="A48" s="80"/>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row>
    <row r="49" spans="1:34" ht="15">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row>
    <row r="50" spans="1:34" ht="15">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row>
    <row r="51" spans="1:34" ht="15">
      <c r="A51" s="80"/>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row>
    <row r="52" spans="1:34" ht="15">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row>
    <row r="53" spans="1:34" ht="15">
      <c r="A53" s="80"/>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row>
    <row r="54" spans="1:34" ht="15">
      <c r="A54" s="80"/>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row>
    <row r="55" spans="1:34" ht="15">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row>
    <row r="56" spans="1:34" ht="15">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row>
    <row r="57" spans="1:34" ht="15">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row>
    <row r="58" spans="1:34" ht="15">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row>
    <row r="59" spans="1:34" ht="15">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row>
    <row r="60" spans="1:34" ht="15">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row>
    <row r="61" spans="1:34" ht="15">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row>
    <row r="62" spans="1:34" ht="15">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row>
    <row r="63" spans="1:34" ht="15">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row>
    <row r="64" spans="1:34" ht="15">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row>
    <row r="65" spans="13:34" ht="15" customHeight="1">
      <c r="M65" s="80"/>
      <c r="N65" s="80"/>
      <c r="O65" s="80"/>
      <c r="P65" s="80"/>
      <c r="Q65" s="80"/>
      <c r="R65" s="80"/>
      <c r="S65" s="80"/>
      <c r="T65" s="80"/>
      <c r="U65" s="80"/>
      <c r="V65" s="80"/>
      <c r="W65" s="80"/>
      <c r="X65" s="80"/>
      <c r="Y65" s="80"/>
      <c r="Z65" s="80"/>
      <c r="AA65" s="80"/>
      <c r="AB65" s="80"/>
      <c r="AC65" s="80"/>
      <c r="AD65" s="80"/>
      <c r="AE65" s="80"/>
      <c r="AF65" s="80"/>
      <c r="AG65" s="80"/>
      <c r="AH65" s="80"/>
    </row>
    <row r="66" spans="13:34" ht="15">
      <c r="M66" s="80"/>
      <c r="N66" s="80"/>
      <c r="O66" s="80"/>
      <c r="P66" s="80"/>
      <c r="Q66" s="80"/>
      <c r="R66" s="80"/>
      <c r="S66" s="80"/>
      <c r="T66" s="80"/>
      <c r="U66" s="80"/>
      <c r="V66" s="80"/>
      <c r="W66" s="80"/>
      <c r="X66" s="80"/>
      <c r="Y66" s="80"/>
      <c r="Z66" s="80"/>
      <c r="AA66" s="80"/>
      <c r="AB66" s="80"/>
      <c r="AC66" s="80"/>
      <c r="AD66" s="80"/>
      <c r="AE66" s="80"/>
      <c r="AF66" s="80"/>
      <c r="AG66" s="80"/>
      <c r="AH66" s="80"/>
    </row>
    <row r="67" spans="13:34" ht="15">
      <c r="M67" s="80"/>
      <c r="N67" s="80"/>
      <c r="O67" s="80"/>
      <c r="P67" s="80"/>
      <c r="Q67" s="80"/>
      <c r="R67" s="80"/>
      <c r="S67" s="80"/>
      <c r="T67" s="80"/>
      <c r="U67" s="80"/>
      <c r="V67" s="80"/>
      <c r="W67" s="80"/>
      <c r="X67" s="80"/>
      <c r="Y67" s="80"/>
      <c r="Z67" s="80"/>
      <c r="AA67" s="80"/>
      <c r="AB67" s="80"/>
      <c r="AC67" s="80"/>
      <c r="AD67" s="80"/>
      <c r="AE67" s="80"/>
      <c r="AF67" s="80"/>
      <c r="AG67" s="80"/>
      <c r="AH67" s="80"/>
    </row>
    <row r="68" spans="13:34" ht="15">
      <c r="M68" s="80"/>
      <c r="N68" s="80"/>
      <c r="O68" s="80"/>
      <c r="P68" s="80"/>
      <c r="Q68" s="80"/>
      <c r="R68" s="80"/>
      <c r="S68" s="80"/>
      <c r="T68" s="80"/>
      <c r="U68" s="80"/>
      <c r="V68" s="80"/>
      <c r="W68" s="80"/>
      <c r="X68" s="80"/>
      <c r="Y68" s="80"/>
      <c r="Z68" s="80"/>
      <c r="AA68" s="80"/>
      <c r="AB68" s="80"/>
      <c r="AC68" s="80"/>
      <c r="AD68" s="80"/>
      <c r="AE68" s="80"/>
      <c r="AF68" s="80"/>
      <c r="AG68" s="80"/>
      <c r="AH68" s="80"/>
    </row>
    <row r="69" spans="1:34" ht="15">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row>
    <row r="70" spans="1:34" ht="15">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row>
    <row r="71" spans="1:34" ht="15">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row>
    <row r="72" spans="1:34" ht="15">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row>
    <row r="73" spans="1:34" ht="15">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row>
    <row r="74" spans="1:34" ht="15">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row>
    <row r="75" spans="1:34" ht="15">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row>
    <row r="76" spans="1:34" ht="15">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row>
    <row r="77" spans="1:34" ht="15">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row>
    <row r="78" spans="1:34" ht="15">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row>
    <row r="79" spans="1:34" ht="15">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row>
    <row r="80" spans="1:34" ht="15">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row>
    <row r="81" spans="1:34" ht="15">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row>
    <row r="82" spans="1:34" ht="15">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row>
    <row r="83" spans="1:34" ht="15">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row>
    <row r="84" spans="1:34" ht="15">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row>
    <row r="85" spans="1:34" ht="15">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row>
    <row r="86" spans="1:34" ht="15">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row>
    <row r="87" spans="1:34" ht="15">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row>
    <row r="88" spans="1:34" ht="15">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row>
    <row r="89" spans="1:34" ht="15">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row>
    <row r="90" spans="1:34" ht="15">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row>
    <row r="91" spans="1:34" ht="15">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row>
    <row r="92" spans="1:34" ht="15">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row>
    <row r="93" spans="1:34" ht="15">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row>
    <row r="94" spans="1:34" ht="15">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row>
    <row r="95" spans="1:34" ht="15">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row>
    <row r="96" spans="1:34" ht="15">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row>
    <row r="97" spans="1:34" ht="15">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row>
    <row r="98" spans="1:34" ht="15">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row>
    <row r="99" spans="1:34" ht="15">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row>
    <row r="100" spans="1:34" ht="15">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row>
    <row r="101" spans="1:34" ht="15">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row>
    <row r="102" spans="1:34" ht="15">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row>
    <row r="103" spans="1:34" ht="15">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row>
    <row r="104" spans="1:34" ht="15">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row>
    <row r="105" spans="1:34" ht="15">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row>
    <row r="106" spans="1:34" ht="15">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row>
    <row r="107" spans="1:34" ht="15">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row>
    <row r="108" spans="1:34" ht="15">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row>
    <row r="109" spans="1:34" ht="15">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row>
    <row r="110" spans="1:34" ht="15">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row>
    <row r="111" spans="1:34" ht="15">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row>
    <row r="112" spans="1:34" ht="15">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row>
    <row r="113" spans="1:34" ht="15">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row>
    <row r="114" spans="1:34" ht="15">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row>
    <row r="115" spans="1:34" ht="15">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row>
    <row r="116" spans="1:34" ht="15">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row>
    <row r="117" spans="1:34" ht="15">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row>
    <row r="118" spans="1:34" ht="15">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row>
    <row r="119" spans="1:34" ht="15">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row>
    <row r="120" spans="1:34" ht="15">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row>
    <row r="121" spans="1:34" ht="15">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row>
    <row r="122" spans="1:34" ht="15">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row>
  </sheetData>
  <sheetProtection/>
  <mergeCells count="4">
    <mergeCell ref="A26:K26"/>
    <mergeCell ref="A1:K1"/>
    <mergeCell ref="A25:K25"/>
    <mergeCell ref="A2:K2"/>
  </mergeCells>
  <printOptions/>
  <pageMargins left="0.7086614173228347" right="0.7086614173228347" top="0.7480314960629921" bottom="0.7480314960629921" header="0.31496062992125984" footer="0.31496062992125984"/>
  <pageSetup horizontalDpi="180" verticalDpi="180" orientation="landscape" paperSize="9" r:id="rId1"/>
</worksheet>
</file>

<file path=xl/worksheets/sheet20.xml><?xml version="1.0" encoding="utf-8"?>
<worksheet xmlns="http://schemas.openxmlformats.org/spreadsheetml/2006/main" xmlns:r="http://schemas.openxmlformats.org/officeDocument/2006/relationships">
  <sheetPr>
    <tabColor rgb="FFCCFFCC"/>
  </sheetPr>
  <dimension ref="A1:N39"/>
  <sheetViews>
    <sheetView zoomScalePageLayoutView="0" workbookViewId="0" topLeftCell="A4">
      <selection activeCell="R31" sqref="R31"/>
    </sheetView>
  </sheetViews>
  <sheetFormatPr defaultColWidth="9.140625" defaultRowHeight="15"/>
  <cols>
    <col min="1" max="1" width="14.421875" style="0" customWidth="1"/>
    <col min="2" max="2" width="2.7109375" style="0" customWidth="1"/>
    <col min="3" max="3" width="4.57421875" style="0" customWidth="1"/>
    <col min="4" max="4" width="1.28515625" style="0" customWidth="1"/>
    <col min="5" max="5" width="8.28125" style="0" customWidth="1"/>
    <col min="6" max="6" width="9.28125" style="0" customWidth="1"/>
    <col min="7" max="7" width="1.7109375" style="0" customWidth="1"/>
    <col min="8" max="8" width="4.421875" style="0" customWidth="1"/>
    <col min="9" max="9" width="8.00390625" style="0" customWidth="1"/>
    <col min="10" max="10" width="1.7109375" style="0" customWidth="1"/>
    <col min="11" max="11" width="10.00390625" style="0" customWidth="1"/>
    <col min="12" max="12" width="11.421875" style="0" customWidth="1"/>
    <col min="13" max="13" width="10.28125" style="0" customWidth="1"/>
    <col min="14" max="14" width="10.00390625" style="0" customWidth="1"/>
  </cols>
  <sheetData>
    <row r="1" spans="1:14" ht="57.75" customHeight="1">
      <c r="A1" s="318" t="s">
        <v>246</v>
      </c>
      <c r="B1" s="318"/>
      <c r="C1" s="318"/>
      <c r="D1" s="318"/>
      <c r="E1" s="318"/>
      <c r="F1" s="318"/>
      <c r="G1" s="318"/>
      <c r="H1" s="318"/>
      <c r="I1" s="318"/>
      <c r="J1" s="318"/>
      <c r="K1" s="318"/>
      <c r="L1" s="318"/>
      <c r="M1" s="318"/>
      <c r="N1" s="304"/>
    </row>
    <row r="2" spans="1:13" ht="15">
      <c r="A2" s="88"/>
      <c r="B2" s="88"/>
      <c r="C2" s="88"/>
      <c r="D2" s="88"/>
      <c r="E2" s="103"/>
      <c r="F2" s="88"/>
      <c r="G2" s="88"/>
      <c r="H2" s="88"/>
      <c r="I2" s="88"/>
      <c r="J2" s="88"/>
      <c r="K2" s="100" t="s">
        <v>117</v>
      </c>
      <c r="L2" s="89" t="s">
        <v>117</v>
      </c>
      <c r="M2" s="88"/>
    </row>
    <row r="3" spans="1:13" ht="15">
      <c r="A3" s="325" t="s">
        <v>118</v>
      </c>
      <c r="B3" s="325"/>
      <c r="C3" s="325"/>
      <c r="D3" s="325"/>
      <c r="E3" s="325"/>
      <c r="F3" s="325"/>
      <c r="G3" s="325"/>
      <c r="H3" s="325"/>
      <c r="I3" s="88"/>
      <c r="J3" s="88"/>
      <c r="K3" s="100"/>
      <c r="L3" s="90">
        <f>SUM(K4:K9)</f>
        <v>20273.690000000002</v>
      </c>
      <c r="M3" s="88"/>
    </row>
    <row r="4" spans="1:13" ht="15">
      <c r="A4" s="91" t="s">
        <v>132</v>
      </c>
      <c r="B4">
        <v>1</v>
      </c>
      <c r="C4" s="91" t="s">
        <v>116</v>
      </c>
      <c r="D4" s="91" t="s">
        <v>133</v>
      </c>
      <c r="E4" s="93">
        <f>SUM(ЧТС!M32)</f>
        <v>75.48</v>
      </c>
      <c r="F4" s="93" t="s">
        <v>145</v>
      </c>
      <c r="G4" s="143" t="s">
        <v>134</v>
      </c>
      <c r="H4" s="89">
        <v>40</v>
      </c>
      <c r="I4" s="91" t="s">
        <v>135</v>
      </c>
      <c r="J4" s="91" t="s">
        <v>162</v>
      </c>
      <c r="K4" s="92">
        <f aca="true" t="shared" si="0" ref="K4:K9">SUM(B4*E4*H4)</f>
        <v>3019.2000000000003</v>
      </c>
      <c r="L4" s="92"/>
      <c r="M4" s="88"/>
    </row>
    <row r="5" spans="1:13" ht="15">
      <c r="A5" s="91" t="s">
        <v>153</v>
      </c>
      <c r="B5">
        <v>1</v>
      </c>
      <c r="C5" s="91" t="s">
        <v>116</v>
      </c>
      <c r="D5" s="91" t="s">
        <v>133</v>
      </c>
      <c r="E5" s="93">
        <f>SUM(ЧТС!M40)</f>
        <v>56.57</v>
      </c>
      <c r="F5" s="93" t="s">
        <v>145</v>
      </c>
      <c r="G5" s="143" t="s">
        <v>133</v>
      </c>
      <c r="H5" s="89">
        <v>70</v>
      </c>
      <c r="I5" s="91" t="s">
        <v>135</v>
      </c>
      <c r="J5" s="91" t="s">
        <v>162</v>
      </c>
      <c r="K5" s="92">
        <f t="shared" si="0"/>
        <v>3959.9</v>
      </c>
      <c r="L5" s="92"/>
      <c r="M5" s="88"/>
    </row>
    <row r="6" spans="1:13" ht="15">
      <c r="A6" s="91" t="s">
        <v>138</v>
      </c>
      <c r="B6">
        <v>1</v>
      </c>
      <c r="C6" s="91" t="s">
        <v>116</v>
      </c>
      <c r="D6" s="91" t="s">
        <v>133</v>
      </c>
      <c r="E6" s="93">
        <f>SUM(ЧТС!M41)</f>
        <v>48.23</v>
      </c>
      <c r="F6" s="93" t="s">
        <v>145</v>
      </c>
      <c r="G6" s="143" t="s">
        <v>133</v>
      </c>
      <c r="H6" s="91">
        <v>70</v>
      </c>
      <c r="I6" s="91" t="s">
        <v>135</v>
      </c>
      <c r="J6" s="91" t="s">
        <v>162</v>
      </c>
      <c r="K6" s="92">
        <f t="shared" si="0"/>
        <v>3376.1</v>
      </c>
      <c r="L6" s="92"/>
      <c r="M6" s="88"/>
    </row>
    <row r="7" spans="1:13" ht="15">
      <c r="A7" s="91" t="s">
        <v>307</v>
      </c>
      <c r="B7">
        <v>2</v>
      </c>
      <c r="C7" s="91" t="s">
        <v>116</v>
      </c>
      <c r="D7" s="91" t="s">
        <v>133</v>
      </c>
      <c r="E7" s="93">
        <v>53.84</v>
      </c>
      <c r="F7" s="93" t="s">
        <v>145</v>
      </c>
      <c r="G7" s="143" t="s">
        <v>133</v>
      </c>
      <c r="H7" s="91">
        <v>70</v>
      </c>
      <c r="I7" s="91" t="s">
        <v>135</v>
      </c>
      <c r="J7" s="91" t="s">
        <v>162</v>
      </c>
      <c r="K7" s="92">
        <f t="shared" si="0"/>
        <v>7537.6</v>
      </c>
      <c r="L7" s="92"/>
      <c r="M7" s="88"/>
    </row>
    <row r="8" spans="1:13" ht="15">
      <c r="A8" s="93" t="s">
        <v>137</v>
      </c>
      <c r="B8">
        <v>1</v>
      </c>
      <c r="C8" s="91" t="s">
        <v>116</v>
      </c>
      <c r="D8" s="91" t="s">
        <v>133</v>
      </c>
      <c r="E8" s="93">
        <f>SUM(ЧТС!M25)</f>
        <v>61.17</v>
      </c>
      <c r="F8" s="93" t="s">
        <v>145</v>
      </c>
      <c r="G8" s="144" t="s">
        <v>133</v>
      </c>
      <c r="H8" s="159">
        <v>25</v>
      </c>
      <c r="I8" s="93" t="s">
        <v>136</v>
      </c>
      <c r="J8" s="93" t="s">
        <v>162</v>
      </c>
      <c r="K8" s="92">
        <f t="shared" si="0"/>
        <v>1529.25</v>
      </c>
      <c r="L8" s="92"/>
      <c r="M8" s="88"/>
    </row>
    <row r="9" spans="1:13" ht="15">
      <c r="A9" s="93" t="s">
        <v>281</v>
      </c>
      <c r="B9">
        <v>1</v>
      </c>
      <c r="C9" s="91" t="s">
        <v>116</v>
      </c>
      <c r="D9" s="91" t="s">
        <v>133</v>
      </c>
      <c r="E9" s="93">
        <f>SUM(ЧТС!M42)</f>
        <v>70.97</v>
      </c>
      <c r="F9" s="93" t="s">
        <v>145</v>
      </c>
      <c r="G9" s="144" t="s">
        <v>133</v>
      </c>
      <c r="H9" s="159">
        <v>12</v>
      </c>
      <c r="I9" s="93" t="s">
        <v>136</v>
      </c>
      <c r="J9" s="93" t="s">
        <v>162</v>
      </c>
      <c r="K9" s="92">
        <f t="shared" si="0"/>
        <v>851.64</v>
      </c>
      <c r="L9" s="92"/>
      <c r="M9" s="88"/>
    </row>
    <row r="10" spans="1:13" ht="15">
      <c r="A10" s="88"/>
      <c r="B10" s="88"/>
      <c r="C10" s="88"/>
      <c r="D10" s="88"/>
      <c r="E10" s="103"/>
      <c r="F10" s="88"/>
      <c r="G10" s="143"/>
      <c r="H10" s="88"/>
      <c r="I10" s="88"/>
      <c r="J10" s="88"/>
      <c r="K10" s="100"/>
      <c r="L10" s="94"/>
      <c r="M10" s="88"/>
    </row>
    <row r="11" spans="1:13" ht="15">
      <c r="A11" s="164" t="s">
        <v>139</v>
      </c>
      <c r="B11" s="164"/>
      <c r="C11" s="164"/>
      <c r="D11" s="164"/>
      <c r="E11" s="103"/>
      <c r="F11" s="88"/>
      <c r="G11" s="88"/>
      <c r="H11" s="88"/>
      <c r="I11" s="155">
        <v>0.302</v>
      </c>
      <c r="J11" s="155"/>
      <c r="K11" s="100"/>
      <c r="L11" s="95">
        <f>SUM(L3*I11)</f>
        <v>6122.654380000001</v>
      </c>
      <c r="M11" s="88"/>
    </row>
    <row r="12" spans="1:14" ht="15">
      <c r="A12" s="96" t="s">
        <v>119</v>
      </c>
      <c r="B12" s="96"/>
      <c r="C12" s="96"/>
      <c r="D12" s="96"/>
      <c r="E12" s="107"/>
      <c r="F12" s="97"/>
      <c r="G12" s="97"/>
      <c r="H12" s="97"/>
      <c r="I12" s="97"/>
      <c r="J12" s="97"/>
      <c r="K12" s="106"/>
      <c r="L12" s="98">
        <f>SUM(K13:K14)</f>
        <v>12400.9</v>
      </c>
      <c r="M12" s="88"/>
      <c r="N12" s="66">
        <f>L12+L15+L18+L21+K31</f>
        <v>16247.665438</v>
      </c>
    </row>
    <row r="13" spans="1:13" ht="15">
      <c r="A13" s="88" t="s">
        <v>146</v>
      </c>
      <c r="B13" s="88"/>
      <c r="C13" s="88"/>
      <c r="D13" s="88"/>
      <c r="E13" s="103">
        <f>SUM('ст-ть машины час'!D9)</f>
        <v>349.32</v>
      </c>
      <c r="F13" s="93" t="s">
        <v>145</v>
      </c>
      <c r="G13" s="88" t="s">
        <v>133</v>
      </c>
      <c r="H13" s="88">
        <v>25</v>
      </c>
      <c r="I13" s="88" t="s">
        <v>142</v>
      </c>
      <c r="J13" s="88" t="s">
        <v>162</v>
      </c>
      <c r="K13" s="100">
        <f>SUM(E13*H13)</f>
        <v>8733</v>
      </c>
      <c r="L13" s="99"/>
      <c r="M13" s="88"/>
    </row>
    <row r="14" spans="1:13" ht="15">
      <c r="A14" s="88" t="s">
        <v>92</v>
      </c>
      <c r="B14" s="88"/>
      <c r="C14" s="88"/>
      <c r="D14" s="88"/>
      <c r="E14" s="103">
        <f>SUM('ст-ть машины час'!D4)</f>
        <v>366.79</v>
      </c>
      <c r="F14" s="93" t="s">
        <v>145</v>
      </c>
      <c r="G14" s="88" t="s">
        <v>133</v>
      </c>
      <c r="H14" s="88">
        <v>10</v>
      </c>
      <c r="I14" s="88" t="s">
        <v>142</v>
      </c>
      <c r="J14" s="88" t="s">
        <v>162</v>
      </c>
      <c r="K14" s="100">
        <f>SUM(E14*H14)</f>
        <v>3667.9</v>
      </c>
      <c r="L14" s="99"/>
      <c r="M14" s="88"/>
    </row>
    <row r="15" spans="1:13" ht="15">
      <c r="A15" s="164" t="s">
        <v>141</v>
      </c>
      <c r="B15" s="164"/>
      <c r="C15" s="164"/>
      <c r="D15" s="164"/>
      <c r="E15" s="103"/>
      <c r="F15" s="88"/>
      <c r="G15" s="88"/>
      <c r="H15" s="88"/>
      <c r="I15" s="88"/>
      <c r="J15" s="88"/>
      <c r="K15" s="100"/>
      <c r="L15" s="90">
        <f>SUM(K16:K17)</f>
        <v>1680.5</v>
      </c>
      <c r="M15" s="88"/>
    </row>
    <row r="16" spans="1:13" ht="15">
      <c r="A16" s="88" t="s">
        <v>146</v>
      </c>
      <c r="B16" s="88"/>
      <c r="C16" s="88"/>
      <c r="D16" s="88"/>
      <c r="E16" s="103">
        <f>SUM('ст-ть машины час'!E9)</f>
        <v>47.34</v>
      </c>
      <c r="F16" s="93" t="s">
        <v>145</v>
      </c>
      <c r="G16" s="88" t="s">
        <v>133</v>
      </c>
      <c r="H16" s="88">
        <v>25</v>
      </c>
      <c r="I16" s="88" t="s">
        <v>142</v>
      </c>
      <c r="J16" s="88" t="s">
        <v>162</v>
      </c>
      <c r="K16" s="100">
        <f>SUM(E16*H16)</f>
        <v>1183.5</v>
      </c>
      <c r="L16" s="101"/>
      <c r="M16" s="97"/>
    </row>
    <row r="17" spans="1:13" ht="15">
      <c r="A17" s="88" t="s">
        <v>92</v>
      </c>
      <c r="B17" s="88"/>
      <c r="C17" s="88"/>
      <c r="D17" s="88"/>
      <c r="E17" s="103">
        <f>SUM('ст-ть машины час'!E4)</f>
        <v>49.7</v>
      </c>
      <c r="F17" s="93" t="s">
        <v>145</v>
      </c>
      <c r="G17" s="88" t="s">
        <v>133</v>
      </c>
      <c r="H17" s="88">
        <v>10</v>
      </c>
      <c r="I17" s="88" t="s">
        <v>142</v>
      </c>
      <c r="J17" s="88" t="s">
        <v>162</v>
      </c>
      <c r="K17" s="100">
        <f>SUM(E17*H17)</f>
        <v>497</v>
      </c>
      <c r="L17" s="101"/>
      <c r="M17" s="97"/>
    </row>
    <row r="18" spans="1:13" ht="15">
      <c r="A18" s="102" t="s">
        <v>143</v>
      </c>
      <c r="B18" s="102"/>
      <c r="C18" s="102"/>
      <c r="D18" s="102"/>
      <c r="E18" s="107"/>
      <c r="F18" s="97"/>
      <c r="G18" s="97"/>
      <c r="H18" s="97"/>
      <c r="I18" s="97"/>
      <c r="J18" s="97"/>
      <c r="K18" s="106"/>
      <c r="L18" s="95">
        <f>SUM(K19:K20)</f>
        <v>1423.9</v>
      </c>
      <c r="M18" s="88"/>
    </row>
    <row r="19" spans="1:13" ht="15">
      <c r="A19" s="88" t="s">
        <v>146</v>
      </c>
      <c r="B19" s="88"/>
      <c r="C19" s="88"/>
      <c r="D19" s="88"/>
      <c r="E19" s="107">
        <f>SUM('ст-ть машины час'!G9)</f>
        <v>87.85</v>
      </c>
      <c r="F19" s="93" t="s">
        <v>145</v>
      </c>
      <c r="G19" s="97" t="s">
        <v>133</v>
      </c>
      <c r="H19" s="88">
        <v>10</v>
      </c>
      <c r="I19" s="88" t="s">
        <v>142</v>
      </c>
      <c r="J19" s="88" t="s">
        <v>162</v>
      </c>
      <c r="K19" s="103">
        <f>SUM(E19*H19)</f>
        <v>878.5</v>
      </c>
      <c r="L19" s="104"/>
      <c r="M19" s="88"/>
    </row>
    <row r="20" spans="1:13" ht="15">
      <c r="A20" s="88" t="s">
        <v>92</v>
      </c>
      <c r="B20" s="88"/>
      <c r="C20" s="88"/>
      <c r="D20" s="88"/>
      <c r="E20" s="107">
        <f>SUM('ст-ть машины час'!G4)</f>
        <v>109.08</v>
      </c>
      <c r="F20" s="93" t="s">
        <v>145</v>
      </c>
      <c r="G20" s="97" t="s">
        <v>133</v>
      </c>
      <c r="H20" s="88">
        <v>5</v>
      </c>
      <c r="I20" s="88" t="s">
        <v>142</v>
      </c>
      <c r="J20" s="88" t="s">
        <v>162</v>
      </c>
      <c r="K20" s="103">
        <f>SUM(E20*H20)</f>
        <v>545.4</v>
      </c>
      <c r="L20" s="104"/>
      <c r="M20" s="88"/>
    </row>
    <row r="21" spans="1:13" ht="15">
      <c r="A21" s="102" t="s">
        <v>144</v>
      </c>
      <c r="B21" s="102"/>
      <c r="C21" s="102"/>
      <c r="D21" s="102"/>
      <c r="E21" s="107"/>
      <c r="F21" s="97"/>
      <c r="G21" s="97"/>
      <c r="H21" s="97"/>
      <c r="I21" s="97"/>
      <c r="J21" s="97"/>
      <c r="K21" s="106"/>
      <c r="L21" s="95">
        <f>SUM(K22)</f>
        <v>130.1</v>
      </c>
      <c r="M21" s="88"/>
    </row>
    <row r="22" spans="1:13" ht="15">
      <c r="A22" s="159" t="s">
        <v>256</v>
      </c>
      <c r="B22" s="159"/>
      <c r="C22" s="159"/>
      <c r="D22" s="159"/>
      <c r="E22" s="158">
        <f>SUM('ст-ть машины час'!H8)</f>
        <v>26.02</v>
      </c>
      <c r="F22" s="93" t="s">
        <v>145</v>
      </c>
      <c r="G22" s="160" t="s">
        <v>133</v>
      </c>
      <c r="H22" s="160">
        <v>5</v>
      </c>
      <c r="I22" s="88" t="s">
        <v>142</v>
      </c>
      <c r="J22" s="88" t="s">
        <v>162</v>
      </c>
      <c r="K22" s="161">
        <f>SUM(E22*H22)</f>
        <v>130.1</v>
      </c>
      <c r="L22" s="162"/>
      <c r="M22" s="159"/>
    </row>
    <row r="23" spans="1:13" ht="15">
      <c r="A23" s="102" t="s">
        <v>178</v>
      </c>
      <c r="B23" s="108"/>
      <c r="C23" s="108"/>
      <c r="D23" s="108"/>
      <c r="E23" s="107"/>
      <c r="F23" s="97"/>
      <c r="G23" s="97"/>
      <c r="H23" s="97"/>
      <c r="I23" s="97"/>
      <c r="J23" s="97"/>
      <c r="K23" s="106"/>
      <c r="L23" s="95">
        <f>K24+K25+K26+K27+K28+K29+K30+K31</f>
        <v>12782.561545000002</v>
      </c>
      <c r="M23" s="97"/>
    </row>
    <row r="24" spans="1:14" ht="15">
      <c r="A24" s="97" t="s">
        <v>120</v>
      </c>
      <c r="B24" s="97"/>
      <c r="C24" s="97"/>
      <c r="D24" s="97"/>
      <c r="E24" s="107"/>
      <c r="F24" s="97"/>
      <c r="G24" s="97"/>
      <c r="H24" s="97"/>
      <c r="I24" s="97"/>
      <c r="J24" s="97"/>
      <c r="K24" s="100">
        <f>N24*L3</f>
        <v>7663.454820000001</v>
      </c>
      <c r="L24" s="104"/>
      <c r="M24" s="97"/>
      <c r="N24">
        <v>0.378</v>
      </c>
    </row>
    <row r="25" spans="1:14" ht="15">
      <c r="A25" s="97" t="s">
        <v>121</v>
      </c>
      <c r="B25" s="97"/>
      <c r="C25" s="97"/>
      <c r="D25" s="97"/>
      <c r="E25" s="107"/>
      <c r="F25" s="97"/>
      <c r="G25" s="97"/>
      <c r="H25" s="97"/>
      <c r="I25" s="97"/>
      <c r="J25" s="97"/>
      <c r="K25" s="100">
        <f>N25*L3</f>
        <v>2311.2006600000004</v>
      </c>
      <c r="L25" s="104"/>
      <c r="M25" s="97"/>
      <c r="N25">
        <v>0.114</v>
      </c>
    </row>
    <row r="26" spans="1:14" ht="15">
      <c r="A26" s="97" t="s">
        <v>122</v>
      </c>
      <c r="B26" s="97"/>
      <c r="C26" s="97"/>
      <c r="D26" s="97"/>
      <c r="E26" s="107"/>
      <c r="F26" s="97"/>
      <c r="G26" s="97"/>
      <c r="H26" s="97"/>
      <c r="I26" s="97"/>
      <c r="J26" s="97"/>
      <c r="K26" s="100">
        <f>N26*L3</f>
        <v>196.65479300000004</v>
      </c>
      <c r="L26" s="104"/>
      <c r="M26" s="97"/>
      <c r="N26">
        <v>0.0097</v>
      </c>
    </row>
    <row r="27" spans="1:14" ht="15">
      <c r="A27" s="97" t="s">
        <v>123</v>
      </c>
      <c r="B27" s="97"/>
      <c r="C27" s="97"/>
      <c r="D27" s="97"/>
      <c r="E27" s="107"/>
      <c r="F27" s="97"/>
      <c r="G27" s="97"/>
      <c r="H27" s="97"/>
      <c r="I27" s="97"/>
      <c r="J27" s="97"/>
      <c r="K27" s="100">
        <f>N27*L3</f>
        <v>912.31605</v>
      </c>
      <c r="L27" s="104"/>
      <c r="M27" s="97"/>
      <c r="N27">
        <v>0.045</v>
      </c>
    </row>
    <row r="28" spans="1:14" ht="15">
      <c r="A28" s="97" t="s">
        <v>124</v>
      </c>
      <c r="B28" s="97"/>
      <c r="C28" s="97"/>
      <c r="D28" s="97"/>
      <c r="E28" s="107"/>
      <c r="F28" s="97"/>
      <c r="G28" s="97"/>
      <c r="H28" s="97"/>
      <c r="I28" s="97"/>
      <c r="J28" s="97"/>
      <c r="K28" s="100">
        <f>N28*L3</f>
        <v>212.87374500000004</v>
      </c>
      <c r="L28" s="104"/>
      <c r="M28" s="103"/>
      <c r="N28">
        <v>0.0105</v>
      </c>
    </row>
    <row r="29" spans="1:14" ht="15">
      <c r="A29" s="97" t="s">
        <v>125</v>
      </c>
      <c r="B29" s="97"/>
      <c r="C29" s="97"/>
      <c r="D29" s="97"/>
      <c r="E29" s="107"/>
      <c r="F29" s="97"/>
      <c r="G29" s="97"/>
      <c r="H29" s="97"/>
      <c r="I29" s="97"/>
      <c r="J29" s="97"/>
      <c r="K29" s="179">
        <f>N29*L3</f>
        <v>731.880209</v>
      </c>
      <c r="L29" s="104"/>
      <c r="M29" s="103"/>
      <c r="N29" s="302">
        <v>0.0361</v>
      </c>
    </row>
    <row r="30" spans="1:14" ht="15">
      <c r="A30" s="97" t="s">
        <v>126</v>
      </c>
      <c r="B30" s="97"/>
      <c r="C30" s="97"/>
      <c r="D30" s="97"/>
      <c r="E30" s="107"/>
      <c r="F30" s="97"/>
      <c r="G30" s="97"/>
      <c r="H30" s="97"/>
      <c r="I30" s="97"/>
      <c r="J30" s="97"/>
      <c r="K30" s="100">
        <f>N30*L3</f>
        <v>141.91583000000003</v>
      </c>
      <c r="L30" s="104"/>
      <c r="M30" s="103"/>
      <c r="N30">
        <v>0.007</v>
      </c>
    </row>
    <row r="31" spans="1:14" ht="15">
      <c r="A31" s="97" t="s">
        <v>247</v>
      </c>
      <c r="B31" s="97"/>
      <c r="C31" s="97"/>
      <c r="D31" s="97"/>
      <c r="E31" s="107"/>
      <c r="F31" s="97"/>
      <c r="G31" s="97"/>
      <c r="H31" s="97"/>
      <c r="I31" s="97"/>
      <c r="J31" s="97"/>
      <c r="K31" s="100">
        <f>N31*L3</f>
        <v>612.2654380000001</v>
      </c>
      <c r="L31" s="104"/>
      <c r="M31" s="103"/>
      <c r="N31" s="302">
        <v>0.0302</v>
      </c>
    </row>
    <row r="32" spans="1:13" ht="15">
      <c r="A32" s="326" t="s">
        <v>127</v>
      </c>
      <c r="B32" s="326"/>
      <c r="C32" s="326"/>
      <c r="D32" s="326"/>
      <c r="E32" s="326"/>
      <c r="F32" s="165"/>
      <c r="G32" s="88"/>
      <c r="H32" s="88"/>
      <c r="I32" s="88"/>
      <c r="J32" s="88"/>
      <c r="K32" s="156"/>
      <c r="L32" s="105"/>
      <c r="M32" s="109">
        <f>L3+K24</f>
        <v>27937.14482</v>
      </c>
    </row>
    <row r="33" spans="1:13" ht="15">
      <c r="A33" s="110" t="s">
        <v>128</v>
      </c>
      <c r="B33" s="110"/>
      <c r="C33" s="110"/>
      <c r="D33" s="110"/>
      <c r="E33" s="107"/>
      <c r="F33" s="97"/>
      <c r="G33" s="97"/>
      <c r="H33" s="97"/>
      <c r="I33" s="97"/>
      <c r="J33" s="97"/>
      <c r="K33" s="106"/>
      <c r="L33" s="104"/>
      <c r="M33" s="111">
        <f>L11+K25</f>
        <v>8433.855040000002</v>
      </c>
    </row>
    <row r="34" spans="1:13" ht="15">
      <c r="A34" s="164"/>
      <c r="B34" s="164"/>
      <c r="C34" s="164"/>
      <c r="D34" s="164"/>
      <c r="E34" s="103"/>
      <c r="F34" s="88"/>
      <c r="G34" s="88"/>
      <c r="H34" s="88"/>
      <c r="I34" s="88"/>
      <c r="J34" s="88"/>
      <c r="K34" s="100"/>
      <c r="L34" s="90"/>
      <c r="M34" s="88"/>
    </row>
    <row r="35" spans="1:13" ht="15">
      <c r="A35" s="164"/>
      <c r="B35" s="164"/>
      <c r="C35" s="164"/>
      <c r="D35" s="164"/>
      <c r="E35" s="103"/>
      <c r="F35" s="88"/>
      <c r="G35" s="88"/>
      <c r="H35" s="88"/>
      <c r="I35" s="88"/>
      <c r="J35" s="88"/>
      <c r="K35" s="100"/>
      <c r="L35" s="90"/>
      <c r="M35" s="88"/>
    </row>
    <row r="36" spans="1:13" ht="15">
      <c r="A36" s="112" t="s">
        <v>129</v>
      </c>
      <c r="B36" s="112"/>
      <c r="C36" s="112"/>
      <c r="D36" s="112"/>
      <c r="E36" s="103"/>
      <c r="F36" s="88"/>
      <c r="G36" s="88"/>
      <c r="H36" s="88"/>
      <c r="I36" s="88"/>
      <c r="J36" s="88"/>
      <c r="K36" s="100"/>
      <c r="L36" s="113">
        <f>SUM(L3:L34)</f>
        <v>54814.30592500001</v>
      </c>
      <c r="M36" s="88"/>
    </row>
    <row r="37" spans="1:13" ht="15">
      <c r="A37" s="164"/>
      <c r="B37" s="164"/>
      <c r="C37" s="164"/>
      <c r="D37" s="164"/>
      <c r="E37" s="103"/>
      <c r="F37" s="88"/>
      <c r="G37" s="88"/>
      <c r="H37" s="88"/>
      <c r="I37" s="88"/>
      <c r="J37" s="88"/>
      <c r="K37" s="100"/>
      <c r="L37" s="92"/>
      <c r="M37" s="88"/>
    </row>
    <row r="38" spans="1:13" ht="15">
      <c r="A38" s="112" t="s">
        <v>130</v>
      </c>
      <c r="B38" s="112"/>
      <c r="C38" s="112"/>
      <c r="D38" s="112"/>
      <c r="E38" s="103"/>
      <c r="F38" s="88"/>
      <c r="G38" s="88"/>
      <c r="H38" s="88"/>
      <c r="I38" s="116"/>
      <c r="J38" s="116"/>
      <c r="K38" s="103"/>
      <c r="L38" s="117"/>
      <c r="M38" s="88"/>
    </row>
    <row r="39" spans="1:12" ht="15">
      <c r="A39" s="118"/>
      <c r="B39" s="118"/>
      <c r="C39" s="118"/>
      <c r="D39" s="118"/>
      <c r="E39" s="141"/>
      <c r="F39" s="118"/>
      <c r="G39" s="118"/>
      <c r="H39" s="118"/>
      <c r="I39" s="118"/>
      <c r="J39" s="118"/>
      <c r="K39" s="141"/>
      <c r="L39" s="87"/>
    </row>
  </sheetData>
  <sheetProtection/>
  <mergeCells count="3">
    <mergeCell ref="A1:M1"/>
    <mergeCell ref="A3:H3"/>
    <mergeCell ref="A32:E32"/>
  </mergeCells>
  <printOptions/>
  <pageMargins left="0.7" right="0.7" top="0.75" bottom="0.75" header="0.3" footer="0.3"/>
  <pageSetup horizontalDpi="600" verticalDpi="600" orientation="portrait" paperSize="9" scale="99" r:id="rId1"/>
  <colBreaks count="1" manualBreakCount="1">
    <brk id="13" max="65535" man="1"/>
  </colBreaks>
</worksheet>
</file>

<file path=xl/worksheets/sheet21.xml><?xml version="1.0" encoding="utf-8"?>
<worksheet xmlns="http://schemas.openxmlformats.org/spreadsheetml/2006/main" xmlns:r="http://schemas.openxmlformats.org/officeDocument/2006/relationships">
  <sheetPr>
    <tabColor rgb="FFCCFFCC"/>
  </sheetPr>
  <dimension ref="A1:N28"/>
  <sheetViews>
    <sheetView zoomScalePageLayoutView="0" workbookViewId="0" topLeftCell="A1">
      <selection activeCell="Q10" sqref="Q10"/>
    </sheetView>
  </sheetViews>
  <sheetFormatPr defaultColWidth="9.140625" defaultRowHeight="15"/>
  <cols>
    <col min="1" max="1" width="14.7109375" style="0" customWidth="1"/>
    <col min="2" max="2" width="2.28125" style="0" customWidth="1"/>
    <col min="3" max="3" width="5.140625" style="0" customWidth="1"/>
    <col min="4" max="4" width="1.57421875" style="0" customWidth="1"/>
    <col min="5" max="5" width="7.28125" style="0" customWidth="1"/>
    <col min="6" max="6" width="9.28125" style="0" customWidth="1"/>
    <col min="7" max="7" width="1.421875" style="0" customWidth="1"/>
    <col min="8" max="8" width="4.28125" style="0" customWidth="1"/>
    <col min="10" max="10" width="2.28125" style="0" customWidth="1"/>
    <col min="11" max="11" width="9.7109375" style="0" customWidth="1"/>
    <col min="12" max="12" width="10.57421875" style="0" customWidth="1"/>
    <col min="13" max="13" width="9.57421875" style="0" customWidth="1"/>
  </cols>
  <sheetData>
    <row r="1" spans="1:13" ht="27" customHeight="1">
      <c r="A1" s="318" t="s">
        <v>327</v>
      </c>
      <c r="B1" s="318"/>
      <c r="C1" s="318"/>
      <c r="D1" s="318"/>
      <c r="E1" s="318"/>
      <c r="F1" s="318"/>
      <c r="G1" s="318"/>
      <c r="H1" s="318"/>
      <c r="I1" s="318"/>
      <c r="J1" s="318"/>
      <c r="K1" s="318"/>
      <c r="L1" s="318"/>
      <c r="M1" s="318"/>
    </row>
    <row r="2" spans="1:13" ht="15">
      <c r="A2" s="88"/>
      <c r="B2" s="88"/>
      <c r="C2" s="88"/>
      <c r="D2" s="88"/>
      <c r="E2" s="103"/>
      <c r="F2" s="88"/>
      <c r="G2" s="88"/>
      <c r="H2" s="88"/>
      <c r="I2" s="88"/>
      <c r="J2" s="88"/>
      <c r="K2" s="103" t="s">
        <v>117</v>
      </c>
      <c r="L2" s="88" t="s">
        <v>117</v>
      </c>
      <c r="M2" s="88"/>
    </row>
    <row r="3" spans="1:13" ht="15">
      <c r="A3" s="325" t="s">
        <v>118</v>
      </c>
      <c r="B3" s="325"/>
      <c r="C3" s="325"/>
      <c r="D3" s="325"/>
      <c r="E3" s="325"/>
      <c r="F3" s="325"/>
      <c r="G3" s="325"/>
      <c r="H3" s="325"/>
      <c r="I3" s="88"/>
      <c r="J3" s="88"/>
      <c r="K3" s="100"/>
      <c r="L3" s="90">
        <f>SUM(K4:K4)</f>
        <v>3058.5</v>
      </c>
      <c r="M3" s="97"/>
    </row>
    <row r="4" spans="1:13" ht="15.75" customHeight="1">
      <c r="A4" s="142" t="s">
        <v>137</v>
      </c>
      <c r="B4">
        <v>1</v>
      </c>
      <c r="C4" s="91" t="s">
        <v>116</v>
      </c>
      <c r="D4" s="142" t="s">
        <v>133</v>
      </c>
      <c r="E4" s="93">
        <f>SUM(ЧТС!M25)</f>
        <v>61.17</v>
      </c>
      <c r="F4" s="93" t="s">
        <v>145</v>
      </c>
      <c r="G4" s="143" t="s">
        <v>133</v>
      </c>
      <c r="H4" s="91">
        <v>50</v>
      </c>
      <c r="I4" s="91" t="s">
        <v>135</v>
      </c>
      <c r="J4" s="91" t="s">
        <v>162</v>
      </c>
      <c r="K4" s="92">
        <f>SUM(E4*H4)</f>
        <v>3058.5</v>
      </c>
      <c r="L4" s="92"/>
      <c r="M4" s="97"/>
    </row>
    <row r="5" spans="1:13" ht="15">
      <c r="A5" s="164" t="s">
        <v>139</v>
      </c>
      <c r="B5" s="164"/>
      <c r="C5" s="164"/>
      <c r="D5" s="164"/>
      <c r="E5" s="103"/>
      <c r="F5" s="88"/>
      <c r="G5" s="88"/>
      <c r="H5" s="88"/>
      <c r="I5" s="155">
        <v>0.302</v>
      </c>
      <c r="J5" s="155"/>
      <c r="K5" s="100"/>
      <c r="L5" s="95">
        <f>SUM(L3*I5)</f>
        <v>923.6669999999999</v>
      </c>
      <c r="M5" s="88"/>
    </row>
    <row r="6" spans="1:14" ht="15">
      <c r="A6" s="96" t="s">
        <v>119</v>
      </c>
      <c r="B6" s="96"/>
      <c r="C6" s="96"/>
      <c r="D6" s="96"/>
      <c r="E6" s="107"/>
      <c r="F6" s="97"/>
      <c r="G6" s="97"/>
      <c r="H6" s="97"/>
      <c r="I6" s="97"/>
      <c r="J6" s="97"/>
      <c r="K6" s="106"/>
      <c r="L6" s="98">
        <f>SUM(K7:K7)</f>
        <v>17466</v>
      </c>
      <c r="M6" s="88"/>
      <c r="N6" s="66"/>
    </row>
    <row r="7" spans="1:13" ht="15">
      <c r="A7" s="88" t="s">
        <v>286</v>
      </c>
      <c r="B7" s="88"/>
      <c r="C7" s="88"/>
      <c r="D7" s="88"/>
      <c r="E7" s="107">
        <f>'ст-ть машины час'!D7</f>
        <v>349.32</v>
      </c>
      <c r="F7" s="93" t="s">
        <v>145</v>
      </c>
      <c r="G7" s="97" t="s">
        <v>133</v>
      </c>
      <c r="H7" s="97">
        <v>50</v>
      </c>
      <c r="I7" s="88" t="s">
        <v>142</v>
      </c>
      <c r="J7" s="88" t="s">
        <v>162</v>
      </c>
      <c r="K7" s="100">
        <f>SUM(E7*H7)</f>
        <v>17466</v>
      </c>
      <c r="L7" s="98"/>
      <c r="M7" s="88"/>
    </row>
    <row r="8" spans="1:13" ht="15">
      <c r="A8" s="164" t="s">
        <v>141</v>
      </c>
      <c r="B8" s="164"/>
      <c r="C8" s="164"/>
      <c r="D8" s="164"/>
      <c r="E8" s="103"/>
      <c r="F8" s="88"/>
      <c r="G8" s="88"/>
      <c r="H8" s="88"/>
      <c r="I8" s="88"/>
      <c r="J8" s="88"/>
      <c r="K8" s="100"/>
      <c r="L8" s="90">
        <f>SUM(K9:K9)</f>
        <v>2367</v>
      </c>
      <c r="M8" s="88"/>
    </row>
    <row r="9" spans="1:13" ht="15">
      <c r="A9" s="88" t="s">
        <v>286</v>
      </c>
      <c r="B9" s="88"/>
      <c r="C9" s="88"/>
      <c r="D9" s="88"/>
      <c r="E9" s="103">
        <f>'ст-ть машины час'!E7</f>
        <v>47.34</v>
      </c>
      <c r="F9" s="93" t="s">
        <v>145</v>
      </c>
      <c r="G9" s="88" t="s">
        <v>133</v>
      </c>
      <c r="H9" s="97">
        <v>50</v>
      </c>
      <c r="I9" s="88" t="s">
        <v>142</v>
      </c>
      <c r="J9" s="88" t="s">
        <v>162</v>
      </c>
      <c r="K9" s="100">
        <f>SUM(E9*H9)</f>
        <v>2367</v>
      </c>
      <c r="L9" s="101"/>
      <c r="M9" s="88"/>
    </row>
    <row r="10" spans="1:13" ht="15">
      <c r="A10" s="102" t="s">
        <v>143</v>
      </c>
      <c r="B10" s="102"/>
      <c r="C10" s="102"/>
      <c r="D10" s="102"/>
      <c r="E10" s="107"/>
      <c r="F10" s="97"/>
      <c r="G10" s="97"/>
      <c r="H10" s="97"/>
      <c r="I10" s="97"/>
      <c r="J10" s="97"/>
      <c r="K10" s="106"/>
      <c r="L10" s="95">
        <f>SUM(K11:K11)</f>
        <v>1757</v>
      </c>
      <c r="M10" s="88"/>
    </row>
    <row r="11" spans="1:13" ht="15">
      <c r="A11" s="88" t="s">
        <v>286</v>
      </c>
      <c r="B11" s="88"/>
      <c r="C11" s="88"/>
      <c r="D11" s="88"/>
      <c r="E11" s="103">
        <f>'ст-ть машины час'!G7</f>
        <v>87.85</v>
      </c>
      <c r="F11" s="93" t="s">
        <v>145</v>
      </c>
      <c r="G11" s="88" t="s">
        <v>133</v>
      </c>
      <c r="H11" s="97">
        <v>20</v>
      </c>
      <c r="I11" s="88" t="s">
        <v>142</v>
      </c>
      <c r="J11" s="88" t="s">
        <v>162</v>
      </c>
      <c r="K11" s="100">
        <f>SUM(E11*H11)</f>
        <v>1757</v>
      </c>
      <c r="L11" s="101"/>
      <c r="M11" s="88"/>
    </row>
    <row r="12" spans="1:13" ht="15">
      <c r="A12" s="102" t="s">
        <v>274</v>
      </c>
      <c r="B12" s="108"/>
      <c r="C12" s="108"/>
      <c r="D12" s="108"/>
      <c r="E12" s="107"/>
      <c r="F12" s="97"/>
      <c r="G12" s="97"/>
      <c r="H12" s="97"/>
      <c r="I12" s="97"/>
      <c r="J12" s="97"/>
      <c r="K12" s="106"/>
      <c r="L12" s="95">
        <f>K13+K14+K15+K16+K17+K18+K19+K20</f>
        <v>1928.38425</v>
      </c>
      <c r="M12" s="97"/>
    </row>
    <row r="13" spans="1:14" ht="15">
      <c r="A13" s="97" t="s">
        <v>120</v>
      </c>
      <c r="B13" s="97"/>
      <c r="C13" s="97"/>
      <c r="D13" s="97"/>
      <c r="E13" s="107"/>
      <c r="F13" s="97"/>
      <c r="G13" s="97"/>
      <c r="H13" s="97"/>
      <c r="I13" s="97"/>
      <c r="J13" s="97"/>
      <c r="K13" s="100">
        <f>N13*L3</f>
        <v>1156.113</v>
      </c>
      <c r="L13" s="104"/>
      <c r="M13" s="97"/>
      <c r="N13">
        <v>0.378</v>
      </c>
    </row>
    <row r="14" spans="1:14" ht="15">
      <c r="A14" s="97" t="s">
        <v>121</v>
      </c>
      <c r="B14" s="97"/>
      <c r="C14" s="97"/>
      <c r="D14" s="97"/>
      <c r="E14" s="107"/>
      <c r="F14" s="97"/>
      <c r="G14" s="97"/>
      <c r="H14" s="97"/>
      <c r="I14" s="97"/>
      <c r="J14" s="97"/>
      <c r="K14" s="100">
        <f>N14*L3</f>
        <v>348.66900000000004</v>
      </c>
      <c r="L14" s="104"/>
      <c r="M14" s="97"/>
      <c r="N14">
        <v>0.114</v>
      </c>
    </row>
    <row r="15" spans="1:14" ht="15">
      <c r="A15" s="97" t="s">
        <v>122</v>
      </c>
      <c r="B15" s="97"/>
      <c r="C15" s="97"/>
      <c r="D15" s="97"/>
      <c r="E15" s="107"/>
      <c r="F15" s="97"/>
      <c r="G15" s="97"/>
      <c r="H15" s="97"/>
      <c r="I15" s="97"/>
      <c r="J15" s="97"/>
      <c r="K15" s="100">
        <f>N15*L3</f>
        <v>29.667450000000002</v>
      </c>
      <c r="L15" s="104"/>
      <c r="M15" s="97"/>
      <c r="N15">
        <v>0.0097</v>
      </c>
    </row>
    <row r="16" spans="1:14" ht="15">
      <c r="A16" s="97" t="s">
        <v>123</v>
      </c>
      <c r="B16" s="97"/>
      <c r="C16" s="97"/>
      <c r="D16" s="97"/>
      <c r="E16" s="107"/>
      <c r="F16" s="97"/>
      <c r="G16" s="97"/>
      <c r="H16" s="97"/>
      <c r="I16" s="97"/>
      <c r="J16" s="97"/>
      <c r="K16" s="100">
        <f>N16*L3</f>
        <v>137.6325</v>
      </c>
      <c r="L16" s="104"/>
      <c r="M16" s="97"/>
      <c r="N16">
        <v>0.045</v>
      </c>
    </row>
    <row r="17" spans="1:14" ht="15">
      <c r="A17" s="97" t="s">
        <v>124</v>
      </c>
      <c r="B17" s="97"/>
      <c r="C17" s="97"/>
      <c r="D17" s="97"/>
      <c r="E17" s="107"/>
      <c r="F17" s="97"/>
      <c r="G17" s="97"/>
      <c r="H17" s="97"/>
      <c r="I17" s="97"/>
      <c r="J17" s="97"/>
      <c r="K17" s="100">
        <f>N17*L3</f>
        <v>32.114250000000006</v>
      </c>
      <c r="L17" s="104"/>
      <c r="M17" s="103"/>
      <c r="N17">
        <v>0.0105</v>
      </c>
    </row>
    <row r="18" spans="1:14" ht="15">
      <c r="A18" s="97" t="s">
        <v>125</v>
      </c>
      <c r="B18" s="97"/>
      <c r="C18" s="97"/>
      <c r="D18" s="97"/>
      <c r="E18" s="107"/>
      <c r="F18" s="97"/>
      <c r="G18" s="97"/>
      <c r="H18" s="97"/>
      <c r="I18" s="97"/>
      <c r="J18" s="97"/>
      <c r="K18" s="179">
        <f>N18*L3</f>
        <v>110.41185</v>
      </c>
      <c r="L18" s="104"/>
      <c r="M18" s="103"/>
      <c r="N18" s="302">
        <v>0.0361</v>
      </c>
    </row>
    <row r="19" spans="1:14" ht="15">
      <c r="A19" s="97" t="s">
        <v>126</v>
      </c>
      <c r="B19" s="97"/>
      <c r="C19" s="97"/>
      <c r="D19" s="97"/>
      <c r="E19" s="107"/>
      <c r="F19" s="97"/>
      <c r="G19" s="97"/>
      <c r="H19" s="97"/>
      <c r="I19" s="97"/>
      <c r="J19" s="97"/>
      <c r="K19" s="100">
        <f>N19*L3</f>
        <v>21.4095</v>
      </c>
      <c r="L19" s="104"/>
      <c r="M19" s="103"/>
      <c r="N19">
        <v>0.007</v>
      </c>
    </row>
    <row r="20" spans="1:14" ht="15">
      <c r="A20" s="97" t="s">
        <v>247</v>
      </c>
      <c r="B20" s="97"/>
      <c r="C20" s="97"/>
      <c r="D20" s="97"/>
      <c r="E20" s="107"/>
      <c r="F20" s="97"/>
      <c r="G20" s="97"/>
      <c r="H20" s="97"/>
      <c r="I20" s="97"/>
      <c r="J20" s="97"/>
      <c r="K20" s="100">
        <f>N20*L3</f>
        <v>92.36670000000001</v>
      </c>
      <c r="L20" s="104"/>
      <c r="M20" s="103"/>
      <c r="N20" s="302">
        <v>0.0302</v>
      </c>
    </row>
    <row r="21" spans="1:13" ht="15">
      <c r="A21" s="326" t="s">
        <v>127</v>
      </c>
      <c r="B21" s="326"/>
      <c r="C21" s="326"/>
      <c r="D21" s="326"/>
      <c r="E21" s="326"/>
      <c r="F21" s="165"/>
      <c r="G21" s="88"/>
      <c r="H21" s="88"/>
      <c r="I21" s="88"/>
      <c r="J21" s="88"/>
      <c r="K21" s="156"/>
      <c r="L21" s="105"/>
      <c r="M21" s="109">
        <f>L3+K13</f>
        <v>4214.613</v>
      </c>
    </row>
    <row r="22" spans="1:13" ht="15">
      <c r="A22" s="110" t="s">
        <v>128</v>
      </c>
      <c r="B22" s="110"/>
      <c r="C22" s="110"/>
      <c r="D22" s="110"/>
      <c r="E22" s="107"/>
      <c r="F22" s="97"/>
      <c r="G22" s="97"/>
      <c r="H22" s="97"/>
      <c r="I22" s="97"/>
      <c r="J22" s="97"/>
      <c r="K22" s="106"/>
      <c r="L22" s="104"/>
      <c r="M22" s="111">
        <f>L5+K14</f>
        <v>1272.336</v>
      </c>
    </row>
    <row r="23" spans="1:13" ht="15">
      <c r="A23" s="164"/>
      <c r="B23" s="164"/>
      <c r="C23" s="164"/>
      <c r="D23" s="164"/>
      <c r="E23" s="103"/>
      <c r="F23" s="88"/>
      <c r="G23" s="88"/>
      <c r="H23" s="88"/>
      <c r="I23" s="88"/>
      <c r="J23" s="88"/>
      <c r="K23" s="100"/>
      <c r="L23" s="90"/>
      <c r="M23" s="88"/>
    </row>
    <row r="24" spans="1:13" ht="15">
      <c r="A24" s="164"/>
      <c r="B24" s="164"/>
      <c r="C24" s="164"/>
      <c r="D24" s="164"/>
      <c r="E24" s="103"/>
      <c r="F24" s="88"/>
      <c r="G24" s="88"/>
      <c r="H24" s="88"/>
      <c r="I24" s="88"/>
      <c r="J24" s="88"/>
      <c r="K24" s="100"/>
      <c r="L24" s="90"/>
      <c r="M24" s="88"/>
    </row>
    <row r="25" spans="1:13" ht="15">
      <c r="A25" s="112" t="s">
        <v>129</v>
      </c>
      <c r="B25" s="112"/>
      <c r="C25" s="112"/>
      <c r="D25" s="112"/>
      <c r="E25" s="103"/>
      <c r="F25" s="88"/>
      <c r="G25" s="88"/>
      <c r="H25" s="88"/>
      <c r="I25" s="88"/>
      <c r="J25" s="88"/>
      <c r="K25" s="100"/>
      <c r="L25" s="113">
        <f>SUM(L3:L23)</f>
        <v>27500.55125</v>
      </c>
      <c r="M25" s="88"/>
    </row>
    <row r="26" spans="1:13" ht="15">
      <c r="A26" s="164"/>
      <c r="B26" s="164"/>
      <c r="C26" s="164"/>
      <c r="D26" s="164"/>
      <c r="E26" s="103"/>
      <c r="F26" s="88"/>
      <c r="G26" s="88"/>
      <c r="H26" s="88"/>
      <c r="I26" s="88"/>
      <c r="J26" s="88"/>
      <c r="K26" s="100"/>
      <c r="L26" s="92"/>
      <c r="M26" s="88"/>
    </row>
    <row r="27" spans="1:13" ht="15">
      <c r="A27" s="112" t="s">
        <v>130</v>
      </c>
      <c r="B27" s="112"/>
      <c r="C27" s="112"/>
      <c r="D27" s="112"/>
      <c r="E27" s="103"/>
      <c r="F27" s="88"/>
      <c r="G27" s="88"/>
      <c r="H27" s="88"/>
      <c r="I27" s="116"/>
      <c r="J27" s="116"/>
      <c r="K27" s="103"/>
      <c r="L27" s="117"/>
      <c r="M27" s="88"/>
    </row>
    <row r="28" spans="1:12" ht="15">
      <c r="A28" s="118"/>
      <c r="B28" s="118"/>
      <c r="C28" s="118"/>
      <c r="D28" s="118"/>
      <c r="E28" s="141"/>
      <c r="F28" s="118"/>
      <c r="G28" s="118"/>
      <c r="H28" s="118"/>
      <c r="I28" s="118"/>
      <c r="J28" s="118"/>
      <c r="K28" s="141"/>
      <c r="L28" s="87"/>
    </row>
  </sheetData>
  <sheetProtection/>
  <mergeCells count="3">
    <mergeCell ref="A1:M1"/>
    <mergeCell ref="A3:H3"/>
    <mergeCell ref="A21:E21"/>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CCFFFF"/>
  </sheetPr>
  <dimension ref="A1:N43"/>
  <sheetViews>
    <sheetView zoomScalePageLayoutView="0" workbookViewId="0" topLeftCell="A1">
      <selection activeCell="O23" sqref="O23"/>
    </sheetView>
  </sheetViews>
  <sheetFormatPr defaultColWidth="9.140625" defaultRowHeight="15"/>
  <cols>
    <col min="1" max="1" width="15.8515625" style="0" customWidth="1"/>
    <col min="2" max="2" width="2.7109375" style="0" customWidth="1"/>
    <col min="3" max="3" width="5.57421875" style="0" customWidth="1"/>
    <col min="4" max="4" width="1.421875" style="0" customWidth="1"/>
    <col min="5" max="5" width="7.28125" style="0" customWidth="1"/>
    <col min="6" max="6" width="10.7109375" style="0" customWidth="1"/>
    <col min="7" max="7" width="1.28515625" style="211" customWidth="1"/>
    <col min="8" max="8" width="4.140625" style="0" customWidth="1"/>
    <col min="9" max="9" width="8.28125" style="0" customWidth="1"/>
    <col min="10" max="10" width="1.7109375" style="0" customWidth="1"/>
    <col min="11" max="11" width="10.421875" style="0" customWidth="1"/>
    <col min="12" max="13" width="10.7109375" style="0" customWidth="1"/>
    <col min="14" max="14" width="11.28125" style="0" customWidth="1"/>
  </cols>
  <sheetData>
    <row r="1" spans="1:14" ht="27" customHeight="1">
      <c r="A1" s="318" t="s">
        <v>329</v>
      </c>
      <c r="B1" s="318"/>
      <c r="C1" s="318"/>
      <c r="D1" s="318"/>
      <c r="E1" s="318"/>
      <c r="F1" s="318"/>
      <c r="G1" s="318"/>
      <c r="H1" s="318"/>
      <c r="I1" s="318"/>
      <c r="J1" s="318"/>
      <c r="K1" s="318"/>
      <c r="L1" s="318"/>
      <c r="M1" s="318"/>
      <c r="N1" s="304"/>
    </row>
    <row r="2" spans="1:13" ht="15">
      <c r="A2" s="88"/>
      <c r="B2" s="88"/>
      <c r="C2" s="88"/>
      <c r="D2" s="88"/>
      <c r="E2" s="103"/>
      <c r="F2" s="88"/>
      <c r="G2" s="165"/>
      <c r="H2" s="88"/>
      <c r="I2" s="88"/>
      <c r="J2" s="88"/>
      <c r="K2" s="103" t="s">
        <v>117</v>
      </c>
      <c r="L2" s="88" t="s">
        <v>117</v>
      </c>
      <c r="M2" s="88"/>
    </row>
    <row r="3" spans="1:13" ht="15">
      <c r="A3" s="325" t="s">
        <v>118</v>
      </c>
      <c r="B3" s="325"/>
      <c r="C3" s="325"/>
      <c r="D3" s="325"/>
      <c r="E3" s="325"/>
      <c r="F3" s="325"/>
      <c r="G3" s="325"/>
      <c r="H3" s="325"/>
      <c r="I3" s="88"/>
      <c r="J3" s="88"/>
      <c r="K3" s="100"/>
      <c r="L3" s="90">
        <f>SUM(K4:K10)</f>
        <v>17002.91</v>
      </c>
      <c r="M3" s="88"/>
    </row>
    <row r="4" spans="1:13" ht="15">
      <c r="A4" s="91" t="s">
        <v>132</v>
      </c>
      <c r="B4">
        <v>1</v>
      </c>
      <c r="C4" s="91" t="s">
        <v>116</v>
      </c>
      <c r="D4" s="91" t="s">
        <v>133</v>
      </c>
      <c r="E4" s="93">
        <f>SUM(ЧТС!M32)</f>
        <v>75.48</v>
      </c>
      <c r="F4" s="93" t="s">
        <v>145</v>
      </c>
      <c r="G4" s="165" t="s">
        <v>134</v>
      </c>
      <c r="H4" s="89">
        <v>19</v>
      </c>
      <c r="I4" s="91" t="s">
        <v>135</v>
      </c>
      <c r="J4" s="91" t="s">
        <v>162</v>
      </c>
      <c r="K4" s="92">
        <f aca="true" t="shared" si="0" ref="K4:K10">SUM(B4*E4*H4)</f>
        <v>1434.1200000000001</v>
      </c>
      <c r="L4" s="92"/>
      <c r="M4" s="88"/>
    </row>
    <row r="5" spans="1:13" ht="15">
      <c r="A5" s="91" t="s">
        <v>153</v>
      </c>
      <c r="B5">
        <v>2</v>
      </c>
      <c r="C5" s="91" t="s">
        <v>116</v>
      </c>
      <c r="D5" s="91" t="s">
        <v>133</v>
      </c>
      <c r="E5" s="93">
        <f>SUM(ЧТС!M40)</f>
        <v>56.57</v>
      </c>
      <c r="F5" s="93" t="s">
        <v>145</v>
      </c>
      <c r="G5" s="165" t="s">
        <v>133</v>
      </c>
      <c r="H5" s="89">
        <v>40</v>
      </c>
      <c r="I5" s="91" t="s">
        <v>135</v>
      </c>
      <c r="J5" s="91" t="s">
        <v>162</v>
      </c>
      <c r="K5" s="92">
        <f t="shared" si="0"/>
        <v>4525.6</v>
      </c>
      <c r="L5" s="92"/>
      <c r="M5" s="88"/>
    </row>
    <row r="6" spans="1:13" ht="15">
      <c r="A6" s="91" t="s">
        <v>138</v>
      </c>
      <c r="B6">
        <v>1</v>
      </c>
      <c r="C6" s="91" t="s">
        <v>116</v>
      </c>
      <c r="D6" s="91" t="s">
        <v>133</v>
      </c>
      <c r="E6" s="93">
        <f>SUM(ЧТС!M41)</f>
        <v>48.23</v>
      </c>
      <c r="F6" s="93" t="s">
        <v>145</v>
      </c>
      <c r="G6" s="165" t="s">
        <v>133</v>
      </c>
      <c r="H6" s="91">
        <v>40</v>
      </c>
      <c r="I6" s="91" t="s">
        <v>135</v>
      </c>
      <c r="J6" s="91" t="s">
        <v>162</v>
      </c>
      <c r="K6" s="92">
        <f t="shared" si="0"/>
        <v>1929.1999999999998</v>
      </c>
      <c r="L6" s="92"/>
      <c r="M6" s="88"/>
    </row>
    <row r="7" spans="1:13" ht="15">
      <c r="A7" s="91" t="s">
        <v>307</v>
      </c>
      <c r="B7">
        <v>2</v>
      </c>
      <c r="C7" s="91" t="s">
        <v>116</v>
      </c>
      <c r="D7" s="91" t="s">
        <v>133</v>
      </c>
      <c r="E7" s="93">
        <v>53.84</v>
      </c>
      <c r="F7" s="93" t="s">
        <v>145</v>
      </c>
      <c r="G7" s="165" t="s">
        <v>133</v>
      </c>
      <c r="H7" s="91">
        <v>40</v>
      </c>
      <c r="I7" s="91" t="s">
        <v>135</v>
      </c>
      <c r="J7" s="91" t="s">
        <v>162</v>
      </c>
      <c r="K7" s="92">
        <f t="shared" si="0"/>
        <v>4307.200000000001</v>
      </c>
      <c r="L7" s="92"/>
      <c r="M7" s="88"/>
    </row>
    <row r="8" spans="1:13" ht="15">
      <c r="A8" s="91" t="s">
        <v>137</v>
      </c>
      <c r="B8">
        <v>1</v>
      </c>
      <c r="C8" s="91" t="s">
        <v>116</v>
      </c>
      <c r="D8" s="91" t="s">
        <v>133</v>
      </c>
      <c r="E8" s="93">
        <v>53.84</v>
      </c>
      <c r="F8" s="93" t="s">
        <v>145</v>
      </c>
      <c r="G8" s="165" t="s">
        <v>133</v>
      </c>
      <c r="H8" s="91">
        <v>50</v>
      </c>
      <c r="I8" s="91" t="s">
        <v>135</v>
      </c>
      <c r="J8" s="91" t="s">
        <v>162</v>
      </c>
      <c r="K8" s="92">
        <f t="shared" si="0"/>
        <v>2692</v>
      </c>
      <c r="L8" s="92"/>
      <c r="M8" s="88"/>
    </row>
    <row r="9" spans="1:13" ht="15">
      <c r="A9" s="91" t="s">
        <v>152</v>
      </c>
      <c r="B9">
        <v>1</v>
      </c>
      <c r="C9" s="91" t="s">
        <v>116</v>
      </c>
      <c r="D9" s="91" t="s">
        <v>133</v>
      </c>
      <c r="E9" s="93">
        <v>77.04</v>
      </c>
      <c r="F9" s="93" t="s">
        <v>145</v>
      </c>
      <c r="G9" s="212" t="s">
        <v>133</v>
      </c>
      <c r="H9" s="91">
        <v>16</v>
      </c>
      <c r="I9" s="93" t="s">
        <v>136</v>
      </c>
      <c r="J9" s="93" t="s">
        <v>162</v>
      </c>
      <c r="K9" s="92">
        <f t="shared" si="0"/>
        <v>1232.64</v>
      </c>
      <c r="L9" s="92"/>
      <c r="M9" s="88"/>
    </row>
    <row r="10" spans="1:13" ht="15">
      <c r="A10" s="91" t="s">
        <v>152</v>
      </c>
      <c r="B10">
        <v>1</v>
      </c>
      <c r="C10" s="91" t="s">
        <v>116</v>
      </c>
      <c r="D10" s="91" t="s">
        <v>133</v>
      </c>
      <c r="E10" s="93">
        <f>SUM(ЧТС!M38)</f>
        <v>58.81</v>
      </c>
      <c r="F10" s="93" t="s">
        <v>145</v>
      </c>
      <c r="G10" s="212" t="s">
        <v>133</v>
      </c>
      <c r="H10" s="91">
        <v>15</v>
      </c>
      <c r="I10" s="93" t="s">
        <v>136</v>
      </c>
      <c r="J10" s="93" t="s">
        <v>162</v>
      </c>
      <c r="K10" s="92">
        <f t="shared" si="0"/>
        <v>882.1500000000001</v>
      </c>
      <c r="L10" s="92"/>
      <c r="M10" s="88"/>
    </row>
    <row r="11" spans="1:13" ht="15">
      <c r="A11" s="164" t="s">
        <v>139</v>
      </c>
      <c r="B11" s="164"/>
      <c r="C11" s="164"/>
      <c r="D11" s="164"/>
      <c r="E11" s="103"/>
      <c r="F11" s="88"/>
      <c r="G11" s="165"/>
      <c r="H11" s="88"/>
      <c r="I11" s="155">
        <v>0.302</v>
      </c>
      <c r="J11" s="155"/>
      <c r="K11" s="100"/>
      <c r="L11" s="95">
        <f>SUM(L3*I11)</f>
        <v>5134.87882</v>
      </c>
      <c r="M11" s="88"/>
    </row>
    <row r="12" spans="1:14" ht="15">
      <c r="A12" s="96" t="s">
        <v>119</v>
      </c>
      <c r="B12" s="96"/>
      <c r="C12" s="96"/>
      <c r="D12" s="96"/>
      <c r="E12" s="107"/>
      <c r="F12" s="97"/>
      <c r="G12" s="213"/>
      <c r="H12" s="97"/>
      <c r="I12" s="97"/>
      <c r="J12" s="97"/>
      <c r="K12" s="106"/>
      <c r="L12" s="98">
        <f>SUM(K13:K16)</f>
        <v>42274.29</v>
      </c>
      <c r="M12" s="88"/>
      <c r="N12" s="66">
        <f>L12+L17+L22+K35</f>
        <v>65239.377882</v>
      </c>
    </row>
    <row r="13" spans="1:13" ht="15">
      <c r="A13" s="88" t="s">
        <v>154</v>
      </c>
      <c r="B13" s="88"/>
      <c r="C13" s="88"/>
      <c r="D13" s="88"/>
      <c r="E13" s="103">
        <f>SUM('ст-ть машины час'!D10)</f>
        <v>483.84</v>
      </c>
      <c r="F13" s="93" t="s">
        <v>145</v>
      </c>
      <c r="G13" s="165" t="s">
        <v>133</v>
      </c>
      <c r="H13" s="88">
        <v>16</v>
      </c>
      <c r="I13" s="88" t="s">
        <v>142</v>
      </c>
      <c r="J13" s="88" t="s">
        <v>162</v>
      </c>
      <c r="K13" s="100">
        <f>SUM(E13*H13)</f>
        <v>7741.44</v>
      </c>
      <c r="L13" s="99"/>
      <c r="M13" s="97"/>
    </row>
    <row r="14" spans="1:13" ht="15">
      <c r="A14" s="88" t="s">
        <v>10</v>
      </c>
      <c r="B14" s="88"/>
      <c r="C14" s="88"/>
      <c r="D14" s="88"/>
      <c r="E14" s="103">
        <v>349.32</v>
      </c>
      <c r="F14" s="93" t="s">
        <v>145</v>
      </c>
      <c r="G14" s="165" t="s">
        <v>133</v>
      </c>
      <c r="H14" s="88">
        <v>50</v>
      </c>
      <c r="I14" s="88" t="s">
        <v>142</v>
      </c>
      <c r="J14" s="88" t="s">
        <v>162</v>
      </c>
      <c r="K14" s="100">
        <f>SUM(E14*H14)</f>
        <v>17466</v>
      </c>
      <c r="L14" s="99"/>
      <c r="M14" s="97"/>
    </row>
    <row r="15" spans="1:13" ht="15">
      <c r="A15" s="88" t="s">
        <v>177</v>
      </c>
      <c r="B15" s="88">
        <v>3</v>
      </c>
      <c r="C15" s="88" t="s">
        <v>159</v>
      </c>
      <c r="D15" s="88" t="s">
        <v>133</v>
      </c>
      <c r="E15" s="103">
        <f>SUM('ст-ть машины час'!D17)</f>
        <v>108.96</v>
      </c>
      <c r="F15" s="93" t="s">
        <v>145</v>
      </c>
      <c r="G15" s="165" t="s">
        <v>133</v>
      </c>
      <c r="H15" s="88">
        <v>40</v>
      </c>
      <c r="I15" s="88" t="s">
        <v>142</v>
      </c>
      <c r="J15" s="88" t="s">
        <v>162</v>
      </c>
      <c r="K15" s="100">
        <f>SUM(E15*H15*B15)</f>
        <v>13075.199999999999</v>
      </c>
      <c r="L15" s="101"/>
      <c r="M15" s="88"/>
    </row>
    <row r="16" spans="1:13" ht="15">
      <c r="A16" s="88" t="s">
        <v>173</v>
      </c>
      <c r="B16" s="88"/>
      <c r="C16" s="88"/>
      <c r="D16" s="88"/>
      <c r="E16" s="103">
        <f>SUM('ст-ть машины час'!D12)</f>
        <v>266.11</v>
      </c>
      <c r="F16" s="93" t="s">
        <v>145</v>
      </c>
      <c r="G16" s="165" t="s">
        <v>133</v>
      </c>
      <c r="H16" s="88">
        <v>15</v>
      </c>
      <c r="I16" s="88" t="s">
        <v>142</v>
      </c>
      <c r="J16" s="88" t="s">
        <v>162</v>
      </c>
      <c r="K16" s="100">
        <f>SUM(E16*H16)</f>
        <v>3991.65</v>
      </c>
      <c r="L16" s="99"/>
      <c r="M16" s="97"/>
    </row>
    <row r="17" spans="1:13" ht="15">
      <c r="A17" s="164" t="s">
        <v>141</v>
      </c>
      <c r="B17" s="164"/>
      <c r="C17" s="164"/>
      <c r="D17" s="164"/>
      <c r="E17" s="103"/>
      <c r="F17" s="88"/>
      <c r="G17" s="165"/>
      <c r="H17" s="88"/>
      <c r="I17" s="88"/>
      <c r="J17" s="88"/>
      <c r="K17" s="100"/>
      <c r="L17" s="90">
        <f>SUM(K18:K21)</f>
        <v>6534.3099999999995</v>
      </c>
      <c r="M17" s="88"/>
    </row>
    <row r="18" spans="1:13" ht="15">
      <c r="A18" s="88" t="s">
        <v>154</v>
      </c>
      <c r="B18" s="88"/>
      <c r="C18" s="88"/>
      <c r="D18" s="88"/>
      <c r="E18" s="103">
        <f>SUM('ст-ть машины час'!E10)</f>
        <v>77.71</v>
      </c>
      <c r="F18" s="93" t="s">
        <v>145</v>
      </c>
      <c r="G18" s="165" t="s">
        <v>133</v>
      </c>
      <c r="H18" s="88">
        <v>16</v>
      </c>
      <c r="I18" s="88" t="s">
        <v>142</v>
      </c>
      <c r="J18" s="88" t="s">
        <v>162</v>
      </c>
      <c r="K18" s="100">
        <f>SUM(E18*H18)</f>
        <v>1243.36</v>
      </c>
      <c r="L18" s="101"/>
      <c r="M18" s="88"/>
    </row>
    <row r="19" spans="1:13" ht="15">
      <c r="A19" s="88" t="s">
        <v>10</v>
      </c>
      <c r="B19" s="88"/>
      <c r="C19" s="88"/>
      <c r="D19" s="88"/>
      <c r="E19" s="103">
        <f>SUM('ст-ть машины час'!E9)</f>
        <v>47.34</v>
      </c>
      <c r="F19" s="93" t="s">
        <v>145</v>
      </c>
      <c r="G19" s="165" t="s">
        <v>133</v>
      </c>
      <c r="H19" s="88">
        <v>50</v>
      </c>
      <c r="I19" s="88" t="s">
        <v>142</v>
      </c>
      <c r="J19" s="88" t="s">
        <v>162</v>
      </c>
      <c r="K19" s="100">
        <f>SUM(E19*H19)</f>
        <v>2367</v>
      </c>
      <c r="L19" s="101"/>
      <c r="M19" s="88"/>
    </row>
    <row r="20" spans="1:13" ht="15">
      <c r="A20" s="88" t="s">
        <v>177</v>
      </c>
      <c r="B20" s="88">
        <v>3</v>
      </c>
      <c r="C20" s="88" t="s">
        <v>159</v>
      </c>
      <c r="D20" s="88" t="s">
        <v>133</v>
      </c>
      <c r="E20" s="103">
        <f>SUM('ст-ть машины час'!E17)</f>
        <v>19.44</v>
      </c>
      <c r="F20" s="93" t="s">
        <v>145</v>
      </c>
      <c r="G20" s="165" t="s">
        <v>133</v>
      </c>
      <c r="H20" s="88">
        <v>40</v>
      </c>
      <c r="I20" s="88" t="s">
        <v>142</v>
      </c>
      <c r="J20" s="88" t="s">
        <v>162</v>
      </c>
      <c r="K20" s="100">
        <f>SUM(E20*H20*B20)</f>
        <v>2332.8</v>
      </c>
      <c r="L20" s="101"/>
      <c r="M20" s="88"/>
    </row>
    <row r="21" spans="1:13" ht="15">
      <c r="A21" s="88" t="s">
        <v>173</v>
      </c>
      <c r="B21" s="88"/>
      <c r="C21" s="88"/>
      <c r="D21" s="88"/>
      <c r="E21" s="103">
        <f>SUM('ст-ть машины час'!E12)</f>
        <v>39.41</v>
      </c>
      <c r="F21" s="93" t="s">
        <v>145</v>
      </c>
      <c r="G21" s="165" t="s">
        <v>133</v>
      </c>
      <c r="H21" s="88">
        <v>15</v>
      </c>
      <c r="I21" s="88" t="s">
        <v>142</v>
      </c>
      <c r="J21" s="88" t="s">
        <v>162</v>
      </c>
      <c r="K21" s="100">
        <f>SUM(E21*H21)</f>
        <v>591.15</v>
      </c>
      <c r="L21" s="99"/>
      <c r="M21" s="97"/>
    </row>
    <row r="22" spans="1:13" ht="15">
      <c r="A22" s="102" t="s">
        <v>143</v>
      </c>
      <c r="B22" s="102"/>
      <c r="C22" s="102"/>
      <c r="D22" s="102"/>
      <c r="E22" s="107"/>
      <c r="F22" s="97"/>
      <c r="G22" s="213"/>
      <c r="H22" s="97"/>
      <c r="I22" s="97"/>
      <c r="J22" s="97"/>
      <c r="K22" s="106"/>
      <c r="L22" s="95">
        <f>SUM(K23:K26)</f>
        <v>15917.289999999999</v>
      </c>
      <c r="M22" s="88"/>
    </row>
    <row r="23" spans="1:13" ht="15">
      <c r="A23" s="88" t="s">
        <v>154</v>
      </c>
      <c r="B23" s="88"/>
      <c r="C23" s="88"/>
      <c r="D23" s="88"/>
      <c r="E23" s="103">
        <f>SUM('ст-ть машины час'!G10)</f>
        <v>72.9</v>
      </c>
      <c r="F23" s="93" t="s">
        <v>145</v>
      </c>
      <c r="G23" s="213" t="s">
        <v>133</v>
      </c>
      <c r="H23" s="88">
        <v>20</v>
      </c>
      <c r="I23" s="88" t="s">
        <v>142</v>
      </c>
      <c r="J23" s="88" t="s">
        <v>162</v>
      </c>
      <c r="K23" s="103">
        <f>SUM(E23*H23)</f>
        <v>1458</v>
      </c>
      <c r="L23" s="99"/>
      <c r="M23" s="97"/>
    </row>
    <row r="24" spans="1:13" ht="15">
      <c r="A24" s="88" t="s">
        <v>10</v>
      </c>
      <c r="B24" s="88"/>
      <c r="C24" s="88"/>
      <c r="D24" s="88"/>
      <c r="E24" s="103">
        <f>SUM('ст-ть машины час'!G9)</f>
        <v>87.85</v>
      </c>
      <c r="F24" s="93" t="s">
        <v>145</v>
      </c>
      <c r="G24" s="165" t="s">
        <v>133</v>
      </c>
      <c r="H24" s="88">
        <v>50</v>
      </c>
      <c r="I24" s="88" t="s">
        <v>142</v>
      </c>
      <c r="J24" s="88" t="s">
        <v>162</v>
      </c>
      <c r="K24" s="100">
        <f>SUM(E24*H24)</f>
        <v>4392.5</v>
      </c>
      <c r="L24" s="99"/>
      <c r="M24" s="97"/>
    </row>
    <row r="25" spans="1:13" ht="15">
      <c r="A25" s="88" t="s">
        <v>177</v>
      </c>
      <c r="B25" s="88">
        <v>3</v>
      </c>
      <c r="C25" s="88" t="s">
        <v>159</v>
      </c>
      <c r="D25" s="88" t="s">
        <v>133</v>
      </c>
      <c r="E25" s="103">
        <f>SUM('ст-ть машины час'!G17)</f>
        <v>70.96</v>
      </c>
      <c r="F25" s="93" t="s">
        <v>145</v>
      </c>
      <c r="G25" s="165" t="s">
        <v>133</v>
      </c>
      <c r="H25" s="88">
        <v>41</v>
      </c>
      <c r="I25" s="88" t="s">
        <v>142</v>
      </c>
      <c r="J25" s="88" t="s">
        <v>162</v>
      </c>
      <c r="K25" s="100">
        <v>8757.89</v>
      </c>
      <c r="L25" s="101"/>
      <c r="M25" s="88"/>
    </row>
    <row r="26" spans="1:13" ht="15">
      <c r="A26" s="88" t="s">
        <v>173</v>
      </c>
      <c r="B26" s="88"/>
      <c r="C26" s="88"/>
      <c r="D26" s="88"/>
      <c r="E26" s="103">
        <f>SUM('ст-ть машины час'!G12)</f>
        <v>87.26</v>
      </c>
      <c r="F26" s="93" t="s">
        <v>145</v>
      </c>
      <c r="G26" s="165" t="s">
        <v>133</v>
      </c>
      <c r="H26" s="88">
        <v>15</v>
      </c>
      <c r="I26" s="88" t="s">
        <v>142</v>
      </c>
      <c r="J26" s="88" t="s">
        <v>162</v>
      </c>
      <c r="K26" s="100">
        <f>SUM(E26*H26)</f>
        <v>1308.9</v>
      </c>
      <c r="L26" s="99"/>
      <c r="M26" s="97"/>
    </row>
    <row r="27" spans="1:13" ht="15">
      <c r="A27" s="102" t="s">
        <v>274</v>
      </c>
      <c r="B27" s="108"/>
      <c r="C27" s="108"/>
      <c r="D27" s="108"/>
      <c r="E27" s="107"/>
      <c r="F27" s="97"/>
      <c r="G27" s="213"/>
      <c r="H27" s="97"/>
      <c r="I27" s="97"/>
      <c r="J27" s="97"/>
      <c r="K27" s="106"/>
      <c r="L27" s="95">
        <f>K28+K29+K30+K31+K32+K33+K34+K35</f>
        <v>10720.334755</v>
      </c>
      <c r="M27" s="97"/>
    </row>
    <row r="28" spans="1:14" ht="15">
      <c r="A28" s="97" t="s">
        <v>120</v>
      </c>
      <c r="B28" s="97"/>
      <c r="C28" s="97"/>
      <c r="D28" s="97"/>
      <c r="E28" s="107"/>
      <c r="F28" s="97"/>
      <c r="G28" s="213"/>
      <c r="H28" s="97"/>
      <c r="I28" s="97"/>
      <c r="J28" s="97"/>
      <c r="K28" s="100">
        <f>N28*L3</f>
        <v>6427.09998</v>
      </c>
      <c r="L28" s="104"/>
      <c r="M28" s="97"/>
      <c r="N28">
        <v>0.378</v>
      </c>
    </row>
    <row r="29" spans="1:14" ht="15">
      <c r="A29" s="97" t="s">
        <v>121</v>
      </c>
      <c r="B29" s="97"/>
      <c r="C29" s="97"/>
      <c r="D29" s="97"/>
      <c r="E29" s="107"/>
      <c r="F29" s="97"/>
      <c r="G29" s="213"/>
      <c r="H29" s="97"/>
      <c r="I29" s="97"/>
      <c r="J29" s="97"/>
      <c r="K29" s="100">
        <f>N29*L3</f>
        <v>1938.33174</v>
      </c>
      <c r="L29" s="104"/>
      <c r="M29" s="97"/>
      <c r="N29">
        <v>0.114</v>
      </c>
    </row>
    <row r="30" spans="1:14" ht="15">
      <c r="A30" s="97" t="s">
        <v>122</v>
      </c>
      <c r="B30" s="97"/>
      <c r="C30" s="97"/>
      <c r="D30" s="97"/>
      <c r="E30" s="107"/>
      <c r="F30" s="97"/>
      <c r="G30" s="213"/>
      <c r="H30" s="97"/>
      <c r="I30" s="97"/>
      <c r="J30" s="97"/>
      <c r="K30" s="100">
        <f>N30*L3</f>
        <v>164.928227</v>
      </c>
      <c r="L30" s="104"/>
      <c r="M30" s="97"/>
      <c r="N30">
        <v>0.0097</v>
      </c>
    </row>
    <row r="31" spans="1:14" ht="15">
      <c r="A31" s="97" t="s">
        <v>123</v>
      </c>
      <c r="B31" s="97"/>
      <c r="C31" s="97"/>
      <c r="D31" s="97"/>
      <c r="E31" s="107"/>
      <c r="F31" s="97"/>
      <c r="G31" s="213"/>
      <c r="H31" s="97"/>
      <c r="I31" s="97"/>
      <c r="J31" s="97"/>
      <c r="K31" s="100">
        <f>N31*L3</f>
        <v>765.13095</v>
      </c>
      <c r="L31" s="104"/>
      <c r="M31" s="97"/>
      <c r="N31">
        <v>0.045</v>
      </c>
    </row>
    <row r="32" spans="1:14" ht="15">
      <c r="A32" s="97" t="s">
        <v>124</v>
      </c>
      <c r="B32" s="97"/>
      <c r="C32" s="97"/>
      <c r="D32" s="97"/>
      <c r="E32" s="107"/>
      <c r="F32" s="97"/>
      <c r="G32" s="213"/>
      <c r="H32" s="97"/>
      <c r="I32" s="97"/>
      <c r="J32" s="97"/>
      <c r="K32" s="100">
        <f>N32*L3</f>
        <v>178.53055500000002</v>
      </c>
      <c r="L32" s="104"/>
      <c r="M32" s="103"/>
      <c r="N32">
        <v>0.0105</v>
      </c>
    </row>
    <row r="33" spans="1:14" ht="15">
      <c r="A33" s="97" t="s">
        <v>125</v>
      </c>
      <c r="B33" s="97"/>
      <c r="C33" s="97"/>
      <c r="D33" s="97"/>
      <c r="E33" s="107"/>
      <c r="F33" s="97"/>
      <c r="G33" s="213"/>
      <c r="H33" s="97"/>
      <c r="I33" s="97"/>
      <c r="J33" s="97"/>
      <c r="K33" s="179">
        <f>N33*L3</f>
        <v>613.805051</v>
      </c>
      <c r="L33" s="104"/>
      <c r="M33" s="103"/>
      <c r="N33" s="302">
        <v>0.0361</v>
      </c>
    </row>
    <row r="34" spans="1:14" ht="15">
      <c r="A34" s="97" t="s">
        <v>126</v>
      </c>
      <c r="B34" s="97"/>
      <c r="C34" s="97"/>
      <c r="D34" s="97"/>
      <c r="E34" s="107"/>
      <c r="F34" s="97"/>
      <c r="G34" s="213"/>
      <c r="H34" s="97"/>
      <c r="I34" s="97"/>
      <c r="J34" s="97"/>
      <c r="K34" s="100">
        <f>N34*L3</f>
        <v>119.02037</v>
      </c>
      <c r="L34" s="104"/>
      <c r="M34" s="103"/>
      <c r="N34">
        <v>0.007</v>
      </c>
    </row>
    <row r="35" spans="1:14" ht="15">
      <c r="A35" s="97" t="s">
        <v>247</v>
      </c>
      <c r="B35" s="97"/>
      <c r="C35" s="97"/>
      <c r="D35" s="97"/>
      <c r="E35" s="107"/>
      <c r="F35" s="97"/>
      <c r="G35" s="213"/>
      <c r="H35" s="97"/>
      <c r="I35" s="97"/>
      <c r="J35" s="97"/>
      <c r="K35" s="100">
        <f>N35*L3</f>
        <v>513.487882</v>
      </c>
      <c r="L35" s="104"/>
      <c r="M35" s="103"/>
      <c r="N35" s="302">
        <v>0.0302</v>
      </c>
    </row>
    <row r="36" spans="1:13" ht="15">
      <c r="A36" s="326" t="s">
        <v>127</v>
      </c>
      <c r="B36" s="326"/>
      <c r="C36" s="326"/>
      <c r="D36" s="326"/>
      <c r="E36" s="326"/>
      <c r="F36" s="165"/>
      <c r="G36" s="165"/>
      <c r="H36" s="88"/>
      <c r="I36" s="88"/>
      <c r="J36" s="88"/>
      <c r="K36" s="156"/>
      <c r="L36" s="105"/>
      <c r="M36" s="109">
        <f>L3+K28</f>
        <v>23430.00998</v>
      </c>
    </row>
    <row r="37" spans="1:13" ht="15">
      <c r="A37" s="110" t="s">
        <v>128</v>
      </c>
      <c r="B37" s="110"/>
      <c r="C37" s="110"/>
      <c r="D37" s="110"/>
      <c r="E37" s="107"/>
      <c r="F37" s="97"/>
      <c r="G37" s="213"/>
      <c r="H37" s="97"/>
      <c r="I37" s="97"/>
      <c r="J37" s="97"/>
      <c r="K37" s="106"/>
      <c r="L37" s="104"/>
      <c r="M37" s="111">
        <f>L11+K29</f>
        <v>7073.2105599999995</v>
      </c>
    </row>
    <row r="38" spans="1:13" ht="15">
      <c r="A38" s="164"/>
      <c r="B38" s="164"/>
      <c r="C38" s="164"/>
      <c r="D38" s="164"/>
      <c r="E38" s="103"/>
      <c r="F38" s="88"/>
      <c r="G38" s="165"/>
      <c r="H38" s="88"/>
      <c r="I38" s="88"/>
      <c r="J38" s="88"/>
      <c r="K38" s="100"/>
      <c r="L38" s="90"/>
      <c r="M38" s="88"/>
    </row>
    <row r="39" spans="1:13" ht="15">
      <c r="A39" s="164"/>
      <c r="B39" s="164"/>
      <c r="C39" s="164"/>
      <c r="D39" s="164"/>
      <c r="E39" s="103"/>
      <c r="F39" s="88"/>
      <c r="G39" s="165"/>
      <c r="H39" s="88"/>
      <c r="I39" s="88"/>
      <c r="J39" s="88"/>
      <c r="K39" s="100"/>
      <c r="L39" s="90"/>
      <c r="M39" s="88"/>
    </row>
    <row r="40" spans="1:13" ht="15">
      <c r="A40" s="112" t="s">
        <v>129</v>
      </c>
      <c r="B40" s="112"/>
      <c r="C40" s="112"/>
      <c r="D40" s="112"/>
      <c r="E40" s="103"/>
      <c r="F40" s="88"/>
      <c r="G40" s="165"/>
      <c r="H40" s="88"/>
      <c r="I40" s="88"/>
      <c r="J40" s="88"/>
      <c r="K40" s="100"/>
      <c r="L40" s="113">
        <f>SUM(L3:L38)</f>
        <v>97584.013575</v>
      </c>
      <c r="M40" s="88"/>
    </row>
    <row r="41" spans="1:13" ht="15">
      <c r="A41" s="164"/>
      <c r="B41" s="164"/>
      <c r="C41" s="164"/>
      <c r="D41" s="164"/>
      <c r="E41" s="103"/>
      <c r="F41" s="88"/>
      <c r="G41" s="165"/>
      <c r="H41" s="88"/>
      <c r="I41" s="88"/>
      <c r="J41" s="88"/>
      <c r="K41" s="100"/>
      <c r="L41" s="92"/>
      <c r="M41" s="88"/>
    </row>
    <row r="42" spans="1:13" ht="15">
      <c r="A42" s="112" t="s">
        <v>130</v>
      </c>
      <c r="B42" s="112"/>
      <c r="C42" s="112"/>
      <c r="D42" s="112"/>
      <c r="E42" s="103"/>
      <c r="F42" s="88"/>
      <c r="G42" s="165"/>
      <c r="H42" s="88"/>
      <c r="I42" s="116"/>
      <c r="J42" s="116"/>
      <c r="K42" s="103"/>
      <c r="L42" s="117"/>
      <c r="M42" s="88"/>
    </row>
    <row r="43" spans="1:12" ht="15">
      <c r="A43" s="118"/>
      <c r="B43" s="118"/>
      <c r="C43" s="118"/>
      <c r="D43" s="118"/>
      <c r="E43" s="141"/>
      <c r="F43" s="118"/>
      <c r="G43" s="214"/>
      <c r="H43" s="118"/>
      <c r="I43" s="118"/>
      <c r="J43" s="118"/>
      <c r="K43" s="141"/>
      <c r="L43" s="87"/>
    </row>
  </sheetData>
  <sheetProtection/>
  <mergeCells count="3">
    <mergeCell ref="A1:M1"/>
    <mergeCell ref="A3:H3"/>
    <mergeCell ref="A36:E36"/>
  </mergeCells>
  <printOptions/>
  <pageMargins left="0.7" right="0.7" top="0.75" bottom="0.75" header="0.3" footer="0.3"/>
  <pageSetup horizontalDpi="600" verticalDpi="600" orientation="portrait" paperSize="9" scale="90" r:id="rId1"/>
  <colBreaks count="1" manualBreakCount="1">
    <brk id="13" max="65535" man="1"/>
  </colBreaks>
</worksheet>
</file>

<file path=xl/worksheets/sheet23.xml><?xml version="1.0" encoding="utf-8"?>
<worksheet xmlns="http://schemas.openxmlformats.org/spreadsheetml/2006/main" xmlns:r="http://schemas.openxmlformats.org/officeDocument/2006/relationships">
  <sheetPr>
    <tabColor rgb="FFCCFFFF"/>
  </sheetPr>
  <dimension ref="A1:N38"/>
  <sheetViews>
    <sheetView zoomScalePageLayoutView="0" workbookViewId="0" topLeftCell="A1">
      <selection activeCell="L28" sqref="L28"/>
    </sheetView>
  </sheetViews>
  <sheetFormatPr defaultColWidth="9.140625" defaultRowHeight="15"/>
  <cols>
    <col min="1" max="1" width="16.8515625" style="0" customWidth="1"/>
    <col min="2" max="2" width="2.57421875" style="0" customWidth="1"/>
    <col min="3" max="3" width="4.7109375" style="0" customWidth="1"/>
    <col min="4" max="4" width="1.8515625" style="0" customWidth="1"/>
    <col min="5" max="5" width="7.140625" style="0" customWidth="1"/>
    <col min="6" max="6" width="8.28125" style="0" customWidth="1"/>
    <col min="7" max="7" width="2.140625" style="0" customWidth="1"/>
    <col min="8" max="8" width="4.140625" style="0" customWidth="1"/>
    <col min="9" max="9" width="8.00390625" style="0" customWidth="1"/>
    <col min="10" max="10" width="2.28125" style="0" customWidth="1"/>
    <col min="11" max="11" width="9.7109375" style="0" customWidth="1"/>
    <col min="12" max="12" width="10.7109375" style="0" customWidth="1"/>
    <col min="13" max="13" width="9.28125" style="0" customWidth="1"/>
    <col min="14" max="14" width="10.140625" style="0" customWidth="1"/>
  </cols>
  <sheetData>
    <row r="1" spans="1:14" ht="78.75" customHeight="1">
      <c r="A1" s="318" t="s">
        <v>5</v>
      </c>
      <c r="B1" s="318"/>
      <c r="C1" s="318"/>
      <c r="D1" s="318"/>
      <c r="E1" s="318"/>
      <c r="F1" s="318"/>
      <c r="G1" s="318"/>
      <c r="H1" s="318"/>
      <c r="I1" s="318"/>
      <c r="J1" s="318"/>
      <c r="K1" s="318"/>
      <c r="L1" s="318"/>
      <c r="M1" s="318"/>
      <c r="N1" s="304"/>
    </row>
    <row r="2" spans="1:13" ht="15">
      <c r="A2" s="88"/>
      <c r="B2" s="88"/>
      <c r="C2" s="88"/>
      <c r="D2" s="88"/>
      <c r="E2" s="103"/>
      <c r="F2" s="88"/>
      <c r="G2" s="88"/>
      <c r="H2" s="88"/>
      <c r="I2" s="88"/>
      <c r="J2" s="88"/>
      <c r="K2" s="103" t="s">
        <v>117</v>
      </c>
      <c r="L2" s="88" t="s">
        <v>117</v>
      </c>
      <c r="M2" s="88"/>
    </row>
    <row r="3" spans="1:13" ht="15">
      <c r="A3" s="325" t="s">
        <v>118</v>
      </c>
      <c r="B3" s="325"/>
      <c r="C3" s="325"/>
      <c r="D3" s="325"/>
      <c r="E3" s="325"/>
      <c r="F3" s="325"/>
      <c r="G3" s="325"/>
      <c r="H3" s="325"/>
      <c r="I3" s="88"/>
      <c r="J3" s="88"/>
      <c r="K3" s="100"/>
      <c r="L3" s="90">
        <f>SUM(K4:K8)</f>
        <v>18347.22</v>
      </c>
      <c r="M3" s="88"/>
    </row>
    <row r="4" spans="1:13" ht="15">
      <c r="A4" s="91" t="s">
        <v>132</v>
      </c>
      <c r="B4">
        <v>1</v>
      </c>
      <c r="C4" s="91" t="s">
        <v>116</v>
      </c>
      <c r="D4" s="91" t="s">
        <v>133</v>
      </c>
      <c r="E4" s="93">
        <f>SUM(ЧТС!M32)</f>
        <v>75.48</v>
      </c>
      <c r="F4" s="93" t="s">
        <v>145</v>
      </c>
      <c r="G4" s="143" t="s">
        <v>134</v>
      </c>
      <c r="H4" s="89">
        <v>68</v>
      </c>
      <c r="I4" s="91" t="s">
        <v>135</v>
      </c>
      <c r="J4" s="91" t="s">
        <v>162</v>
      </c>
      <c r="K4" s="92">
        <f>SUM(B4*E4*H4)</f>
        <v>5132.64</v>
      </c>
      <c r="L4" s="92"/>
      <c r="M4" s="88"/>
    </row>
    <row r="5" spans="1:13" ht="15">
      <c r="A5" s="91" t="s">
        <v>138</v>
      </c>
      <c r="B5">
        <v>1</v>
      </c>
      <c r="C5" s="91" t="s">
        <v>116</v>
      </c>
      <c r="D5" s="91" t="s">
        <v>133</v>
      </c>
      <c r="E5" s="93">
        <f>SUM(ЧТС!M41)</f>
        <v>48.23</v>
      </c>
      <c r="F5" s="93" t="s">
        <v>145</v>
      </c>
      <c r="G5" s="143" t="s">
        <v>133</v>
      </c>
      <c r="H5" s="91">
        <v>30</v>
      </c>
      <c r="I5" s="91" t="s">
        <v>135</v>
      </c>
      <c r="J5" s="91" t="s">
        <v>162</v>
      </c>
      <c r="K5" s="92">
        <f>SUM(B5*E5*H5)</f>
        <v>1446.8999999999999</v>
      </c>
      <c r="L5" s="92"/>
      <c r="M5" s="88"/>
    </row>
    <row r="6" spans="1:13" ht="15">
      <c r="A6" s="93" t="s">
        <v>193</v>
      </c>
      <c r="B6">
        <v>1</v>
      </c>
      <c r="C6" s="91" t="s">
        <v>116</v>
      </c>
      <c r="D6" s="91" t="s">
        <v>133</v>
      </c>
      <c r="E6" s="93">
        <f>SUM(ЧТС!M45)</f>
        <v>53.84</v>
      </c>
      <c r="F6" s="93" t="s">
        <v>145</v>
      </c>
      <c r="G6" s="144" t="s">
        <v>133</v>
      </c>
      <c r="H6" s="159">
        <v>180</v>
      </c>
      <c r="I6" s="93" t="s">
        <v>136</v>
      </c>
      <c r="J6" s="93" t="s">
        <v>162</v>
      </c>
      <c r="K6" s="92">
        <f>SUM(B6*E6*H6)</f>
        <v>9691.2</v>
      </c>
      <c r="L6" s="92"/>
      <c r="M6" s="88"/>
    </row>
    <row r="7" spans="1:13" ht="15">
      <c r="A7" s="91" t="s">
        <v>152</v>
      </c>
      <c r="B7">
        <v>1</v>
      </c>
      <c r="C7" s="91" t="s">
        <v>116</v>
      </c>
      <c r="D7" s="91" t="s">
        <v>133</v>
      </c>
      <c r="E7" s="93">
        <f>SUM(ЧТС!M38)</f>
        <v>58.81</v>
      </c>
      <c r="F7" s="93" t="s">
        <v>145</v>
      </c>
      <c r="G7" s="144" t="s">
        <v>133</v>
      </c>
      <c r="H7" s="91">
        <v>16</v>
      </c>
      <c r="I7" s="93" t="s">
        <v>136</v>
      </c>
      <c r="J7" s="93" t="s">
        <v>162</v>
      </c>
      <c r="K7" s="92">
        <f>SUM(B7*E7*H7)</f>
        <v>940.96</v>
      </c>
      <c r="L7" s="92"/>
      <c r="M7" s="88"/>
    </row>
    <row r="8" spans="1:13" ht="15">
      <c r="A8" s="103" t="s">
        <v>137</v>
      </c>
      <c r="B8" s="88">
        <v>1</v>
      </c>
      <c r="C8" s="91" t="s">
        <v>116</v>
      </c>
      <c r="D8" s="91" t="s">
        <v>133</v>
      </c>
      <c r="E8" s="93">
        <f>SUM(ЧТС!M42)</f>
        <v>70.97</v>
      </c>
      <c r="F8" s="93" t="s">
        <v>145</v>
      </c>
      <c r="G8" s="144" t="s">
        <v>133</v>
      </c>
      <c r="H8" s="88">
        <v>16</v>
      </c>
      <c r="I8" s="93" t="s">
        <v>136</v>
      </c>
      <c r="J8" s="93" t="s">
        <v>162</v>
      </c>
      <c r="K8" s="92">
        <f>SUM(B8*E8*H8)</f>
        <v>1135.52</v>
      </c>
      <c r="L8" s="94"/>
      <c r="M8" s="88"/>
    </row>
    <row r="9" spans="1:13" ht="15">
      <c r="A9" s="164" t="s">
        <v>139</v>
      </c>
      <c r="B9" s="164"/>
      <c r="C9" s="164"/>
      <c r="D9" s="164"/>
      <c r="E9" s="103"/>
      <c r="F9" s="88"/>
      <c r="G9" s="88"/>
      <c r="H9" s="88"/>
      <c r="I9" s="155">
        <v>0.302</v>
      </c>
      <c r="J9" s="155"/>
      <c r="K9" s="100"/>
      <c r="L9" s="95">
        <f>SUM(L3*I9)</f>
        <v>5540.86044</v>
      </c>
      <c r="M9" s="88"/>
    </row>
    <row r="10" spans="1:14" ht="15">
      <c r="A10" s="96" t="s">
        <v>119</v>
      </c>
      <c r="B10" s="96"/>
      <c r="C10" s="96"/>
      <c r="D10" s="96"/>
      <c r="E10" s="107"/>
      <c r="F10" s="97"/>
      <c r="G10" s="97"/>
      <c r="H10" s="97"/>
      <c r="I10" s="97"/>
      <c r="J10" s="97"/>
      <c r="K10" s="106"/>
      <c r="L10" s="98">
        <f>SUM(K11:K12)</f>
        <v>6805.04</v>
      </c>
      <c r="M10" s="88"/>
      <c r="N10" s="66"/>
    </row>
    <row r="11" spans="1:13" ht="15">
      <c r="A11" s="88" t="s">
        <v>154</v>
      </c>
      <c r="B11" s="88"/>
      <c r="C11" s="88"/>
      <c r="D11" s="88"/>
      <c r="E11" s="103">
        <f>SUM('ст-ть машины час'!D10)</f>
        <v>483.84</v>
      </c>
      <c r="F11" s="93" t="s">
        <v>145</v>
      </c>
      <c r="G11" s="88" t="s">
        <v>133</v>
      </c>
      <c r="H11" s="88">
        <v>8</v>
      </c>
      <c r="I11" s="88" t="s">
        <v>142</v>
      </c>
      <c r="J11" s="88" t="s">
        <v>162</v>
      </c>
      <c r="K11" s="100">
        <f>SUM(E11*H11)</f>
        <v>3870.72</v>
      </c>
      <c r="L11" s="99"/>
      <c r="M11" s="97"/>
    </row>
    <row r="12" spans="1:13" ht="15">
      <c r="A12" s="88" t="s">
        <v>92</v>
      </c>
      <c r="B12" s="88"/>
      <c r="C12" s="88"/>
      <c r="D12" s="88"/>
      <c r="E12" s="103">
        <f>SUM('ст-ть машины час'!D5)</f>
        <v>366.79</v>
      </c>
      <c r="F12" s="93" t="s">
        <v>145</v>
      </c>
      <c r="G12" s="88" t="s">
        <v>133</v>
      </c>
      <c r="H12" s="88">
        <v>8</v>
      </c>
      <c r="I12" s="88" t="s">
        <v>142</v>
      </c>
      <c r="J12" s="88" t="s">
        <v>162</v>
      </c>
      <c r="K12" s="100">
        <f>SUM(E12*H12)</f>
        <v>2934.32</v>
      </c>
      <c r="L12" s="99"/>
      <c r="M12" s="97"/>
    </row>
    <row r="13" spans="1:13" ht="15">
      <c r="A13" s="164" t="s">
        <v>141</v>
      </c>
      <c r="B13" s="164"/>
      <c r="C13" s="164"/>
      <c r="D13" s="164"/>
      <c r="E13" s="103"/>
      <c r="F13" s="88"/>
      <c r="G13" s="88"/>
      <c r="H13" s="88"/>
      <c r="I13" s="88"/>
      <c r="J13" s="88"/>
      <c r="K13" s="100"/>
      <c r="L13" s="90">
        <f>SUM(K14:K15)</f>
        <v>1019.28</v>
      </c>
      <c r="M13" s="88"/>
    </row>
    <row r="14" spans="1:13" ht="15">
      <c r="A14" s="88" t="s">
        <v>154</v>
      </c>
      <c r="B14" s="88"/>
      <c r="C14" s="88"/>
      <c r="D14" s="88"/>
      <c r="E14" s="103">
        <f>SUM('ст-ть машины час'!E10)</f>
        <v>77.71</v>
      </c>
      <c r="F14" s="93" t="s">
        <v>145</v>
      </c>
      <c r="G14" s="88" t="s">
        <v>133</v>
      </c>
      <c r="H14" s="88">
        <v>8</v>
      </c>
      <c r="I14" s="88" t="s">
        <v>142</v>
      </c>
      <c r="J14" s="88" t="s">
        <v>162</v>
      </c>
      <c r="K14" s="100">
        <f>SUM(E14*H14)</f>
        <v>621.68</v>
      </c>
      <c r="L14" s="101"/>
      <c r="M14" s="88"/>
    </row>
    <row r="15" spans="1:13" ht="15">
      <c r="A15" s="88" t="s">
        <v>92</v>
      </c>
      <c r="B15" s="88"/>
      <c r="C15" s="88"/>
      <c r="D15" s="88"/>
      <c r="E15" s="103">
        <f>SUM('ст-ть машины час'!E5)</f>
        <v>49.7</v>
      </c>
      <c r="F15" s="93" t="s">
        <v>145</v>
      </c>
      <c r="G15" s="88" t="s">
        <v>133</v>
      </c>
      <c r="H15" s="88">
        <v>8</v>
      </c>
      <c r="I15" s="88" t="s">
        <v>142</v>
      </c>
      <c r="J15" s="88" t="s">
        <v>162</v>
      </c>
      <c r="K15" s="100">
        <f>SUM(E15*H15)</f>
        <v>397.6</v>
      </c>
      <c r="L15" s="99"/>
      <c r="M15" s="97"/>
    </row>
    <row r="16" spans="1:13" ht="15">
      <c r="A16" s="102" t="s">
        <v>143</v>
      </c>
      <c r="B16" s="102"/>
      <c r="C16" s="102"/>
      <c r="D16" s="102"/>
      <c r="E16" s="107"/>
      <c r="F16" s="97"/>
      <c r="G16" s="97"/>
      <c r="H16" s="97"/>
      <c r="I16" s="97"/>
      <c r="J16" s="97"/>
      <c r="K16" s="106"/>
      <c r="L16" s="95">
        <f>SUM(K17:K18)</f>
        <v>545.94</v>
      </c>
      <c r="M16" s="88"/>
    </row>
    <row r="17" spans="1:13" ht="15">
      <c r="A17" s="88" t="s">
        <v>154</v>
      </c>
      <c r="B17" s="88"/>
      <c r="C17" s="88"/>
      <c r="D17" s="88"/>
      <c r="E17" s="103">
        <f>SUM('ст-ть машины час'!G10)</f>
        <v>72.9</v>
      </c>
      <c r="F17" s="93" t="s">
        <v>145</v>
      </c>
      <c r="G17" s="97" t="s">
        <v>133</v>
      </c>
      <c r="H17" s="88">
        <v>3</v>
      </c>
      <c r="I17" s="88" t="s">
        <v>142</v>
      </c>
      <c r="J17" s="88" t="s">
        <v>162</v>
      </c>
      <c r="K17" s="103">
        <f>SUM(E17*H17)</f>
        <v>218.70000000000002</v>
      </c>
      <c r="L17" s="99"/>
      <c r="M17" s="97"/>
    </row>
    <row r="18" spans="1:13" ht="15">
      <c r="A18" s="88" t="s">
        <v>92</v>
      </c>
      <c r="B18" s="88"/>
      <c r="C18" s="88"/>
      <c r="D18" s="88"/>
      <c r="E18" s="103">
        <v>109.08</v>
      </c>
      <c r="F18" s="93" t="s">
        <v>145</v>
      </c>
      <c r="G18" s="88" t="s">
        <v>133</v>
      </c>
      <c r="H18" s="88">
        <v>3</v>
      </c>
      <c r="I18" s="88" t="s">
        <v>142</v>
      </c>
      <c r="J18" s="88" t="s">
        <v>162</v>
      </c>
      <c r="K18" s="100">
        <f>SUM(E18*H18)</f>
        <v>327.24</v>
      </c>
      <c r="L18" s="99"/>
      <c r="M18" s="97"/>
    </row>
    <row r="19" spans="1:13" ht="15">
      <c r="A19" s="169" t="s">
        <v>214</v>
      </c>
      <c r="B19" s="159"/>
      <c r="C19" s="159"/>
      <c r="D19" s="159"/>
      <c r="E19" s="103"/>
      <c r="F19" s="93"/>
      <c r="G19" s="88"/>
      <c r="H19" s="88"/>
      <c r="I19" s="88"/>
      <c r="J19" s="88"/>
      <c r="K19" s="106"/>
      <c r="L19" s="95">
        <f>SUM(K20:K21)</f>
        <v>5508</v>
      </c>
      <c r="M19" s="97"/>
    </row>
    <row r="20" spans="1:13" ht="15">
      <c r="A20" s="159" t="s">
        <v>194</v>
      </c>
      <c r="B20" s="159"/>
      <c r="C20" s="159"/>
      <c r="D20" s="159"/>
      <c r="E20" s="103">
        <v>255</v>
      </c>
      <c r="F20" s="93" t="s">
        <v>156</v>
      </c>
      <c r="G20" s="88" t="s">
        <v>133</v>
      </c>
      <c r="H20" s="88">
        <v>20</v>
      </c>
      <c r="I20" s="88" t="s">
        <v>155</v>
      </c>
      <c r="J20" s="88" t="s">
        <v>162</v>
      </c>
      <c r="K20" s="106">
        <f>SUM(H20*E20)</f>
        <v>5100</v>
      </c>
      <c r="L20" s="95"/>
      <c r="M20" s="97"/>
    </row>
    <row r="21" spans="1:13" ht="15">
      <c r="A21" s="159" t="s">
        <v>157</v>
      </c>
      <c r="B21" s="159"/>
      <c r="C21" s="159"/>
      <c r="D21" s="159"/>
      <c r="E21" s="103">
        <v>68</v>
      </c>
      <c r="F21" s="93" t="s">
        <v>198</v>
      </c>
      <c r="G21" s="88" t="s">
        <v>133</v>
      </c>
      <c r="H21" s="88">
        <v>6</v>
      </c>
      <c r="I21" s="88" t="s">
        <v>199</v>
      </c>
      <c r="J21" s="88" t="s">
        <v>162</v>
      </c>
      <c r="K21" s="106">
        <f>SUM(H21*E21)</f>
        <v>408</v>
      </c>
      <c r="L21" s="95"/>
      <c r="M21" s="97"/>
    </row>
    <row r="22" spans="1:13" ht="15">
      <c r="A22" s="108" t="s">
        <v>178</v>
      </c>
      <c r="B22" s="108"/>
      <c r="C22" s="108"/>
      <c r="D22" s="108"/>
      <c r="E22" s="107"/>
      <c r="F22" s="97"/>
      <c r="G22" s="97"/>
      <c r="H22" s="97"/>
      <c r="I22" s="97"/>
      <c r="J22" s="97"/>
      <c r="K22" s="106"/>
      <c r="L22" s="95">
        <f>K23+K24+K25+K26+K27+K28+K29+K30</f>
        <v>11569.761524</v>
      </c>
      <c r="M22" s="97"/>
    </row>
    <row r="23" spans="1:14" ht="15">
      <c r="A23" s="97" t="s">
        <v>120</v>
      </c>
      <c r="B23" s="97"/>
      <c r="C23" s="97"/>
      <c r="D23" s="97"/>
      <c r="E23" s="107"/>
      <c r="F23" s="97"/>
      <c r="G23" s="97"/>
      <c r="H23" s="97"/>
      <c r="I23" s="97"/>
      <c r="J23" s="97"/>
      <c r="K23" s="100">
        <f>N23*L3</f>
        <v>6935.24916</v>
      </c>
      <c r="L23" s="104"/>
      <c r="M23" s="97"/>
      <c r="N23">
        <v>0.378</v>
      </c>
    </row>
    <row r="24" spans="1:14" ht="15">
      <c r="A24" s="97" t="s">
        <v>121</v>
      </c>
      <c r="B24" s="97"/>
      <c r="C24" s="97"/>
      <c r="D24" s="97"/>
      <c r="E24" s="107"/>
      <c r="F24" s="97"/>
      <c r="G24" s="97"/>
      <c r="H24" s="97"/>
      <c r="I24" s="97"/>
      <c r="J24" s="97"/>
      <c r="K24" s="100">
        <f>N24*L3</f>
        <v>2091.5830800000003</v>
      </c>
      <c r="L24" s="104"/>
      <c r="M24" s="97"/>
      <c r="N24">
        <v>0.114</v>
      </c>
    </row>
    <row r="25" spans="1:14" ht="15">
      <c r="A25" s="97" t="s">
        <v>122</v>
      </c>
      <c r="B25" s="97"/>
      <c r="C25" s="97"/>
      <c r="D25" s="97"/>
      <c r="E25" s="107"/>
      <c r="F25" s="97"/>
      <c r="G25" s="97"/>
      <c r="H25" s="97"/>
      <c r="I25" s="97"/>
      <c r="J25" s="97"/>
      <c r="K25" s="100">
        <f>N25*L3</f>
        <v>177.96803400000002</v>
      </c>
      <c r="L25" s="104"/>
      <c r="M25" s="97"/>
      <c r="N25">
        <v>0.0097</v>
      </c>
    </row>
    <row r="26" spans="1:14" ht="15">
      <c r="A26" s="97" t="s">
        <v>123</v>
      </c>
      <c r="B26" s="97"/>
      <c r="C26" s="97"/>
      <c r="D26" s="97"/>
      <c r="E26" s="107"/>
      <c r="F26" s="97"/>
      <c r="G26" s="97"/>
      <c r="H26" s="97"/>
      <c r="I26" s="97"/>
      <c r="J26" s="97"/>
      <c r="K26" s="100">
        <f>N26*L3</f>
        <v>825.6249</v>
      </c>
      <c r="L26" s="104"/>
      <c r="M26" s="97"/>
      <c r="N26">
        <v>0.045</v>
      </c>
    </row>
    <row r="27" spans="1:14" ht="15">
      <c r="A27" s="97" t="s">
        <v>124</v>
      </c>
      <c r="B27" s="97"/>
      <c r="C27" s="97"/>
      <c r="D27" s="97"/>
      <c r="E27" s="107"/>
      <c r="F27" s="97"/>
      <c r="G27" s="97"/>
      <c r="H27" s="97"/>
      <c r="I27" s="97"/>
      <c r="J27" s="97"/>
      <c r="K27" s="100">
        <f>N27*L3</f>
        <v>192.64581</v>
      </c>
      <c r="L27" s="104"/>
      <c r="M27" s="103"/>
      <c r="N27">
        <v>0.0105</v>
      </c>
    </row>
    <row r="28" spans="1:14" ht="15">
      <c r="A28" s="97" t="s">
        <v>125</v>
      </c>
      <c r="B28" s="97"/>
      <c r="C28" s="97"/>
      <c r="D28" s="97"/>
      <c r="E28" s="107"/>
      <c r="F28" s="97"/>
      <c r="G28" s="97"/>
      <c r="H28" s="97"/>
      <c r="I28" s="97"/>
      <c r="J28" s="97"/>
      <c r="K28" s="179">
        <v>662.33</v>
      </c>
      <c r="L28" s="104"/>
      <c r="M28" s="103"/>
      <c r="N28" s="302">
        <v>0.0361</v>
      </c>
    </row>
    <row r="29" spans="1:14" ht="15">
      <c r="A29" s="97" t="s">
        <v>126</v>
      </c>
      <c r="B29" s="97"/>
      <c r="C29" s="97"/>
      <c r="D29" s="97"/>
      <c r="E29" s="107"/>
      <c r="F29" s="97"/>
      <c r="G29" s="97"/>
      <c r="H29" s="97"/>
      <c r="I29" s="97"/>
      <c r="J29" s="97"/>
      <c r="K29" s="100">
        <f>N29*L3</f>
        <v>128.43054</v>
      </c>
      <c r="L29" s="104"/>
      <c r="M29" s="103"/>
      <c r="N29">
        <v>0.007</v>
      </c>
    </row>
    <row r="30" spans="1:14" ht="15">
      <c r="A30" s="97" t="s">
        <v>247</v>
      </c>
      <c r="B30" s="97"/>
      <c r="C30" s="97"/>
      <c r="D30" s="97"/>
      <c r="E30" s="107"/>
      <c r="F30" s="97"/>
      <c r="G30" s="97"/>
      <c r="H30" s="97"/>
      <c r="I30" s="97"/>
      <c r="J30" s="97"/>
      <c r="K30" s="100">
        <v>555.93</v>
      </c>
      <c r="L30" s="104"/>
      <c r="M30" s="103"/>
      <c r="N30" s="302">
        <v>0.0303</v>
      </c>
    </row>
    <row r="31" spans="1:13" ht="15">
      <c r="A31" s="326" t="s">
        <v>127</v>
      </c>
      <c r="B31" s="326"/>
      <c r="C31" s="326"/>
      <c r="D31" s="326"/>
      <c r="E31" s="326"/>
      <c r="F31" s="165"/>
      <c r="G31" s="88"/>
      <c r="H31" s="88"/>
      <c r="I31" s="88"/>
      <c r="J31" s="88"/>
      <c r="K31" s="156"/>
      <c r="L31" s="105"/>
      <c r="M31" s="109">
        <f>L3+K23</f>
        <v>25282.46916</v>
      </c>
    </row>
    <row r="32" spans="1:13" ht="15">
      <c r="A32" s="110" t="s">
        <v>128</v>
      </c>
      <c r="B32" s="110"/>
      <c r="C32" s="110"/>
      <c r="D32" s="110"/>
      <c r="E32" s="107"/>
      <c r="F32" s="97"/>
      <c r="G32" s="97"/>
      <c r="H32" s="97"/>
      <c r="I32" s="97"/>
      <c r="J32" s="97"/>
      <c r="K32" s="106"/>
      <c r="L32" s="104"/>
      <c r="M32" s="111">
        <f>L9+K24</f>
        <v>7632.443520000001</v>
      </c>
    </row>
    <row r="33" spans="1:13" ht="15">
      <c r="A33" s="164"/>
      <c r="B33" s="164"/>
      <c r="C33" s="164"/>
      <c r="D33" s="164"/>
      <c r="E33" s="103"/>
      <c r="F33" s="88"/>
      <c r="G33" s="88"/>
      <c r="H33" s="88"/>
      <c r="I33" s="88"/>
      <c r="J33" s="88"/>
      <c r="K33" s="100"/>
      <c r="L33" s="90"/>
      <c r="M33" s="88"/>
    </row>
    <row r="34" spans="1:13" ht="15">
      <c r="A34" s="164"/>
      <c r="B34" s="164"/>
      <c r="C34" s="164"/>
      <c r="D34" s="164"/>
      <c r="E34" s="103"/>
      <c r="F34" s="88"/>
      <c r="G34" s="88"/>
      <c r="H34" s="88"/>
      <c r="I34" s="88"/>
      <c r="J34" s="88"/>
      <c r="K34" s="100"/>
      <c r="L34" s="90"/>
      <c r="M34" s="88"/>
    </row>
    <row r="35" spans="1:13" ht="15">
      <c r="A35" s="112" t="s">
        <v>129</v>
      </c>
      <c r="B35" s="112"/>
      <c r="C35" s="112"/>
      <c r="D35" s="112"/>
      <c r="E35" s="103"/>
      <c r="F35" s="88"/>
      <c r="G35" s="88"/>
      <c r="H35" s="88"/>
      <c r="I35" s="88"/>
      <c r="J35" s="88"/>
      <c r="K35" s="100"/>
      <c r="L35" s="113">
        <f>SUM(L3:L33)</f>
        <v>49336.101964</v>
      </c>
      <c r="M35" s="88"/>
    </row>
    <row r="36" spans="1:13" ht="15">
      <c r="A36" s="164"/>
      <c r="B36" s="164"/>
      <c r="C36" s="164"/>
      <c r="D36" s="164"/>
      <c r="E36" s="103"/>
      <c r="F36" s="88"/>
      <c r="G36" s="88"/>
      <c r="H36" s="88"/>
      <c r="I36" s="88"/>
      <c r="J36" s="88"/>
      <c r="K36" s="100"/>
      <c r="L36" s="92"/>
      <c r="M36" s="88"/>
    </row>
    <row r="37" spans="1:13" ht="15">
      <c r="A37" s="112" t="s">
        <v>130</v>
      </c>
      <c r="B37" s="112"/>
      <c r="C37" s="112"/>
      <c r="D37" s="112"/>
      <c r="E37" s="103"/>
      <c r="F37" s="88"/>
      <c r="G37" s="88"/>
      <c r="H37" s="88"/>
      <c r="I37" s="116"/>
      <c r="J37" s="116"/>
      <c r="K37" s="103"/>
      <c r="L37" s="117"/>
      <c r="M37" s="88"/>
    </row>
    <row r="38" spans="1:12" ht="15">
      <c r="A38" s="118"/>
      <c r="B38" s="118"/>
      <c r="C38" s="118"/>
      <c r="D38" s="118"/>
      <c r="E38" s="141"/>
      <c r="F38" s="118"/>
      <c r="G38" s="118"/>
      <c r="H38" s="118"/>
      <c r="I38" s="118"/>
      <c r="J38" s="118"/>
      <c r="K38" s="141"/>
      <c r="L38" s="87"/>
    </row>
  </sheetData>
  <sheetProtection/>
  <mergeCells count="3">
    <mergeCell ref="A1:M1"/>
    <mergeCell ref="A3:H3"/>
    <mergeCell ref="A31:E31"/>
  </mergeCells>
  <printOptions/>
  <pageMargins left="0.7" right="0.7" top="0.75" bottom="0.75" header="0.3" footer="0.3"/>
  <pageSetup horizontalDpi="600" verticalDpi="600" orientation="portrait" paperSize="9" scale="90" r:id="rId1"/>
</worksheet>
</file>

<file path=xl/worksheets/sheet24.xml><?xml version="1.0" encoding="utf-8"?>
<worksheet xmlns="http://schemas.openxmlformats.org/spreadsheetml/2006/main" xmlns:r="http://schemas.openxmlformats.org/officeDocument/2006/relationships">
  <dimension ref="A1:N47"/>
  <sheetViews>
    <sheetView zoomScalePageLayoutView="0" workbookViewId="0" topLeftCell="A1">
      <selection activeCell="O26" sqref="O26"/>
    </sheetView>
  </sheetViews>
  <sheetFormatPr defaultColWidth="9.140625" defaultRowHeight="15"/>
  <cols>
    <col min="1" max="1" width="14.7109375" style="0" customWidth="1"/>
    <col min="2" max="2" width="2.28125" style="0" customWidth="1"/>
    <col min="3" max="3" width="4.140625" style="0" customWidth="1"/>
    <col min="4" max="4" width="1.421875" style="0" customWidth="1"/>
    <col min="5" max="5" width="9.57421875" style="0" customWidth="1"/>
    <col min="6" max="6" width="8.7109375" style="0" customWidth="1"/>
    <col min="7" max="7" width="1.7109375" style="0" customWidth="1"/>
    <col min="8" max="8" width="6.28125" style="0" customWidth="1"/>
    <col min="9" max="9" width="8.57421875" style="0" customWidth="1"/>
    <col min="10" max="10" width="1.8515625" style="0" customWidth="1"/>
    <col min="11" max="11" width="10.421875" style="0" customWidth="1"/>
    <col min="12" max="12" width="12.140625" style="0" customWidth="1"/>
    <col min="13" max="13" width="10.140625" style="0" customWidth="1"/>
    <col min="14" max="14" width="10.7109375" style="0" customWidth="1"/>
  </cols>
  <sheetData>
    <row r="1" spans="1:13" ht="69" customHeight="1">
      <c r="A1" s="318" t="s">
        <v>4</v>
      </c>
      <c r="B1" s="318"/>
      <c r="C1" s="318"/>
      <c r="D1" s="318"/>
      <c r="E1" s="318"/>
      <c r="F1" s="318"/>
      <c r="G1" s="318"/>
      <c r="H1" s="318"/>
      <c r="I1" s="318"/>
      <c r="J1" s="318"/>
      <c r="K1" s="318"/>
      <c r="L1" s="318"/>
      <c r="M1" s="318"/>
    </row>
    <row r="2" spans="1:13" ht="15">
      <c r="A2" s="88"/>
      <c r="B2" s="88"/>
      <c r="C2" s="88"/>
      <c r="D2" s="88"/>
      <c r="E2" s="103"/>
      <c r="F2" s="88"/>
      <c r="G2" s="88"/>
      <c r="H2" s="88"/>
      <c r="I2" s="88"/>
      <c r="J2" s="88"/>
      <c r="K2" s="103" t="s">
        <v>117</v>
      </c>
      <c r="L2" s="88" t="s">
        <v>117</v>
      </c>
      <c r="M2" s="97"/>
    </row>
    <row r="3" spans="1:13" ht="15">
      <c r="A3" s="325" t="s">
        <v>118</v>
      </c>
      <c r="B3" s="325"/>
      <c r="C3" s="325"/>
      <c r="D3" s="325"/>
      <c r="E3" s="325"/>
      <c r="F3" s="325"/>
      <c r="G3" s="325"/>
      <c r="H3" s="325"/>
      <c r="I3" s="88"/>
      <c r="J3" s="88"/>
      <c r="K3" s="100"/>
      <c r="L3" s="90">
        <f>SUM(K4:K7)</f>
        <v>9095.68</v>
      </c>
      <c r="M3" s="97"/>
    </row>
    <row r="4" spans="1:13" ht="15">
      <c r="A4" s="91" t="s">
        <v>132</v>
      </c>
      <c r="B4">
        <v>1</v>
      </c>
      <c r="C4" s="91" t="s">
        <v>116</v>
      </c>
      <c r="D4" s="91" t="s">
        <v>133</v>
      </c>
      <c r="E4" s="93">
        <f>SUM(ЧТС!M32)</f>
        <v>75.48</v>
      </c>
      <c r="F4" s="93" t="s">
        <v>145</v>
      </c>
      <c r="G4" s="143" t="s">
        <v>134</v>
      </c>
      <c r="H4" s="89">
        <v>30</v>
      </c>
      <c r="I4" s="91" t="s">
        <v>135</v>
      </c>
      <c r="J4" s="91" t="s">
        <v>162</v>
      </c>
      <c r="K4" s="92">
        <f>SUM(B4*E4*H4)</f>
        <v>2264.4</v>
      </c>
      <c r="L4" s="92"/>
      <c r="M4" s="88"/>
    </row>
    <row r="5" spans="1:13" ht="15">
      <c r="A5" s="91" t="s">
        <v>153</v>
      </c>
      <c r="B5">
        <v>2</v>
      </c>
      <c r="C5" s="91" t="s">
        <v>116</v>
      </c>
      <c r="D5" s="91" t="s">
        <v>133</v>
      </c>
      <c r="E5" s="93">
        <f>SUM(ЧТС!M40)</f>
        <v>56.57</v>
      </c>
      <c r="F5" s="93" t="s">
        <v>145</v>
      </c>
      <c r="G5" s="143" t="s">
        <v>133</v>
      </c>
      <c r="H5" s="89">
        <v>40</v>
      </c>
      <c r="I5" s="91" t="s">
        <v>135</v>
      </c>
      <c r="J5" s="91" t="s">
        <v>162</v>
      </c>
      <c r="K5" s="92">
        <f>SUM(B5*E5*H5)</f>
        <v>4525.6</v>
      </c>
      <c r="L5" s="92"/>
      <c r="M5" s="88"/>
    </row>
    <row r="6" spans="1:13" ht="15">
      <c r="A6" s="91" t="s">
        <v>186</v>
      </c>
      <c r="B6">
        <v>1</v>
      </c>
      <c r="C6" s="91" t="s">
        <v>116</v>
      </c>
      <c r="D6" s="91" t="s">
        <v>133</v>
      </c>
      <c r="E6" s="93">
        <v>52.97</v>
      </c>
      <c r="F6" s="93" t="s">
        <v>145</v>
      </c>
      <c r="G6" s="143" t="s">
        <v>133</v>
      </c>
      <c r="H6" s="91">
        <v>8</v>
      </c>
      <c r="I6" s="91" t="s">
        <v>135</v>
      </c>
      <c r="J6" s="91" t="s">
        <v>162</v>
      </c>
      <c r="K6" s="92">
        <f>SUM(B6*E6*H6)</f>
        <v>423.76</v>
      </c>
      <c r="L6" s="92"/>
      <c r="M6" s="88"/>
    </row>
    <row r="7" spans="1:13" ht="15">
      <c r="A7" s="91" t="s">
        <v>152</v>
      </c>
      <c r="B7">
        <v>1</v>
      </c>
      <c r="C7" s="91" t="s">
        <v>116</v>
      </c>
      <c r="D7" s="91" t="s">
        <v>133</v>
      </c>
      <c r="E7" s="93">
        <f>SUM(ЧТС!M38)</f>
        <v>58.81</v>
      </c>
      <c r="F7" s="93" t="s">
        <v>145</v>
      </c>
      <c r="G7" s="144" t="s">
        <v>133</v>
      </c>
      <c r="H7" s="91">
        <v>32</v>
      </c>
      <c r="I7" s="93" t="s">
        <v>136</v>
      </c>
      <c r="J7" s="93" t="s">
        <v>162</v>
      </c>
      <c r="K7" s="92">
        <f>SUM(B7*E7*H7)</f>
        <v>1881.92</v>
      </c>
      <c r="L7" s="92"/>
      <c r="M7" s="88"/>
    </row>
    <row r="8" spans="1:13" ht="15">
      <c r="A8" s="164" t="s">
        <v>139</v>
      </c>
      <c r="B8" s="164"/>
      <c r="C8" s="164"/>
      <c r="D8" s="164"/>
      <c r="E8" s="103"/>
      <c r="F8" s="88"/>
      <c r="G8" s="88"/>
      <c r="H8" s="88"/>
      <c r="I8" s="155">
        <v>0.302</v>
      </c>
      <c r="J8" s="155"/>
      <c r="K8" s="100"/>
      <c r="L8" s="95">
        <f>SUM(L3*I8)</f>
        <v>2746.89536</v>
      </c>
      <c r="M8" s="88"/>
    </row>
    <row r="9" spans="1:14" ht="15">
      <c r="A9" s="96" t="s">
        <v>119</v>
      </c>
      <c r="B9" s="96"/>
      <c r="C9" s="96"/>
      <c r="D9" s="96"/>
      <c r="E9" s="107"/>
      <c r="F9" s="97"/>
      <c r="G9" s="97"/>
      <c r="H9" s="97"/>
      <c r="I9" s="97"/>
      <c r="J9" s="97"/>
      <c r="K9" s="106"/>
      <c r="L9" s="98">
        <f>SUM(K10:K11)</f>
        <v>10450.880000000001</v>
      </c>
      <c r="M9" s="88"/>
      <c r="N9" s="66">
        <f>L9+L12+L15+L18+K39</f>
        <v>153942.449536</v>
      </c>
    </row>
    <row r="10" spans="1:13" ht="15">
      <c r="A10" s="88" t="s">
        <v>187</v>
      </c>
      <c r="B10" s="88"/>
      <c r="C10" s="88"/>
      <c r="D10" s="88"/>
      <c r="E10" s="103">
        <f>SUM('ст-ть машины час'!D16)</f>
        <v>241.92</v>
      </c>
      <c r="F10" s="93" t="s">
        <v>145</v>
      </c>
      <c r="G10" s="88" t="s">
        <v>133</v>
      </c>
      <c r="H10" s="88">
        <v>8</v>
      </c>
      <c r="I10" s="88" t="s">
        <v>142</v>
      </c>
      <c r="J10" s="88" t="s">
        <v>162</v>
      </c>
      <c r="K10" s="100">
        <f>SUM(E10*H10)</f>
        <v>1935.36</v>
      </c>
      <c r="L10" s="99"/>
      <c r="M10" s="97"/>
    </row>
    <row r="11" spans="1:13" ht="15">
      <c r="A11" s="88" t="s">
        <v>173</v>
      </c>
      <c r="B11" s="88"/>
      <c r="C11" s="88"/>
      <c r="D11" s="88"/>
      <c r="E11" s="103">
        <f>SUM('ст-ть машины час'!D12)</f>
        <v>266.11</v>
      </c>
      <c r="F11" s="93" t="s">
        <v>145</v>
      </c>
      <c r="G11" s="88" t="s">
        <v>133</v>
      </c>
      <c r="H11" s="88">
        <v>32</v>
      </c>
      <c r="I11" s="88" t="s">
        <v>142</v>
      </c>
      <c r="J11" s="88" t="s">
        <v>162</v>
      </c>
      <c r="K11" s="100">
        <f>SUM(E11*H11)</f>
        <v>8515.52</v>
      </c>
      <c r="L11" s="99"/>
      <c r="M11" s="97"/>
    </row>
    <row r="12" spans="1:13" ht="15">
      <c r="A12" s="164" t="s">
        <v>141</v>
      </c>
      <c r="B12" s="164"/>
      <c r="C12" s="164"/>
      <c r="D12" s="164"/>
      <c r="E12" s="103"/>
      <c r="F12" s="88"/>
      <c r="G12" s="88"/>
      <c r="H12" s="88"/>
      <c r="I12" s="88"/>
      <c r="J12" s="88"/>
      <c r="K12" s="100"/>
      <c r="L12" s="90">
        <f>SUM(K13:K14)</f>
        <v>1287.6</v>
      </c>
      <c r="M12" s="88"/>
    </row>
    <row r="13" spans="1:13" ht="15">
      <c r="A13" s="88" t="s">
        <v>187</v>
      </c>
      <c r="B13" s="88"/>
      <c r="C13" s="88"/>
      <c r="D13" s="88"/>
      <c r="E13" s="103">
        <f>SUM('ст-ть машины час'!E16)</f>
        <v>3.31</v>
      </c>
      <c r="F13" s="93" t="s">
        <v>145</v>
      </c>
      <c r="G13" s="88" t="s">
        <v>133</v>
      </c>
      <c r="H13" s="88">
        <v>8</v>
      </c>
      <c r="I13" s="88" t="s">
        <v>142</v>
      </c>
      <c r="J13" s="88" t="s">
        <v>162</v>
      </c>
      <c r="K13" s="100">
        <f>SUM(E13*H13)</f>
        <v>26.48</v>
      </c>
      <c r="L13" s="101"/>
      <c r="M13" s="88"/>
    </row>
    <row r="14" spans="1:13" ht="15">
      <c r="A14" s="88" t="s">
        <v>173</v>
      </c>
      <c r="B14" s="88"/>
      <c r="C14" s="88"/>
      <c r="D14" s="88"/>
      <c r="E14" s="103">
        <f>SUM('ст-ть машины час'!E12)</f>
        <v>39.41</v>
      </c>
      <c r="F14" s="93" t="s">
        <v>145</v>
      </c>
      <c r="G14" s="88" t="s">
        <v>133</v>
      </c>
      <c r="H14" s="88">
        <v>32</v>
      </c>
      <c r="I14" s="88" t="s">
        <v>142</v>
      </c>
      <c r="J14" s="88" t="s">
        <v>162</v>
      </c>
      <c r="K14" s="100">
        <f>SUM(E14*H14)</f>
        <v>1261.12</v>
      </c>
      <c r="L14" s="99"/>
      <c r="M14" s="97"/>
    </row>
    <row r="15" spans="1:13" ht="15">
      <c r="A15" s="102" t="s">
        <v>143</v>
      </c>
      <c r="B15" s="102"/>
      <c r="C15" s="102"/>
      <c r="D15" s="102"/>
      <c r="E15" s="107"/>
      <c r="F15" s="97"/>
      <c r="G15" s="97"/>
      <c r="H15" s="97"/>
      <c r="I15" s="97"/>
      <c r="J15" s="97"/>
      <c r="K15" s="106"/>
      <c r="L15" s="95">
        <f>SUM(K16:K17)</f>
        <v>889.28</v>
      </c>
      <c r="M15" s="88"/>
    </row>
    <row r="16" spans="1:13" ht="15">
      <c r="A16" s="88" t="s">
        <v>173</v>
      </c>
      <c r="B16" s="88"/>
      <c r="C16" s="88"/>
      <c r="D16" s="88"/>
      <c r="E16" s="103">
        <f>SUM('ст-ть машины час'!G12)</f>
        <v>87.26</v>
      </c>
      <c r="F16" s="93" t="s">
        <v>145</v>
      </c>
      <c r="G16" s="88" t="s">
        <v>133</v>
      </c>
      <c r="H16" s="88">
        <v>10</v>
      </c>
      <c r="I16" s="88" t="s">
        <v>142</v>
      </c>
      <c r="J16" s="88" t="s">
        <v>162</v>
      </c>
      <c r="K16" s="100">
        <f>SUM(E16*H16)</f>
        <v>872.6</v>
      </c>
      <c r="L16" s="99"/>
      <c r="M16" s="97"/>
    </row>
    <row r="17" spans="1:13" ht="15">
      <c r="A17" s="88" t="s">
        <v>187</v>
      </c>
      <c r="B17" s="88"/>
      <c r="C17" s="88"/>
      <c r="D17" s="88"/>
      <c r="E17" s="103">
        <v>8.34</v>
      </c>
      <c r="F17" s="93" t="s">
        <v>145</v>
      </c>
      <c r="G17" s="97" t="s">
        <v>133</v>
      </c>
      <c r="H17" s="88">
        <v>2</v>
      </c>
      <c r="I17" s="88" t="s">
        <v>142</v>
      </c>
      <c r="J17" s="88" t="s">
        <v>162</v>
      </c>
      <c r="K17" s="103">
        <f>SUM(E17*H17)</f>
        <v>16.68</v>
      </c>
      <c r="L17" s="99"/>
      <c r="M17" s="97"/>
    </row>
    <row r="18" spans="1:13" ht="15">
      <c r="A18" s="169" t="s">
        <v>214</v>
      </c>
      <c r="B18" s="159"/>
      <c r="C18" s="159"/>
      <c r="D18" s="159"/>
      <c r="E18" s="103"/>
      <c r="F18" s="93"/>
      <c r="G18" s="88"/>
      <c r="H18" s="88"/>
      <c r="I18" s="88"/>
      <c r="J18" s="88"/>
      <c r="K18" s="106"/>
      <c r="L18" s="95">
        <f>K19+K20+K21+K22+K23+K24+K25+K26+K29+K30</f>
        <v>141040</v>
      </c>
      <c r="M18" s="97"/>
    </row>
    <row r="19" spans="1:13" ht="15">
      <c r="A19" s="159" t="s">
        <v>231</v>
      </c>
      <c r="B19" s="159"/>
      <c r="C19" s="159"/>
      <c r="D19" s="159"/>
      <c r="E19" s="103">
        <v>133</v>
      </c>
      <c r="F19" s="93" t="s">
        <v>184</v>
      </c>
      <c r="G19" s="88" t="s">
        <v>133</v>
      </c>
      <c r="H19" s="88">
        <v>155</v>
      </c>
      <c r="I19" s="88" t="s">
        <v>185</v>
      </c>
      <c r="J19" s="88" t="s">
        <v>162</v>
      </c>
      <c r="K19" s="106">
        <f aca="true" t="shared" si="0" ref="K19:K25">SUM(H19*E19)</f>
        <v>20615</v>
      </c>
      <c r="L19" s="95"/>
      <c r="M19" s="97"/>
    </row>
    <row r="20" spans="1:13" ht="15">
      <c r="A20" s="159" t="s">
        <v>221</v>
      </c>
      <c r="B20" s="159"/>
      <c r="C20" s="159"/>
      <c r="D20" s="159"/>
      <c r="E20" s="103">
        <v>3333.33</v>
      </c>
      <c r="F20" s="93" t="s">
        <v>158</v>
      </c>
      <c r="G20" s="88" t="s">
        <v>133</v>
      </c>
      <c r="H20" s="88">
        <v>30</v>
      </c>
      <c r="I20" s="88" t="s">
        <v>159</v>
      </c>
      <c r="J20" s="88" t="s">
        <v>162</v>
      </c>
      <c r="K20" s="106">
        <v>100000</v>
      </c>
      <c r="L20" s="95"/>
      <c r="M20" s="97"/>
    </row>
    <row r="21" spans="1:13" ht="15">
      <c r="A21" s="159" t="s">
        <v>222</v>
      </c>
      <c r="B21" s="159"/>
      <c r="C21" s="159"/>
      <c r="D21" s="159"/>
      <c r="E21" s="103">
        <v>250</v>
      </c>
      <c r="F21" s="93" t="s">
        <v>191</v>
      </c>
      <c r="G21" s="88" t="s">
        <v>133</v>
      </c>
      <c r="H21" s="88">
        <v>15</v>
      </c>
      <c r="I21" s="88" t="s">
        <v>192</v>
      </c>
      <c r="J21" s="88" t="s">
        <v>162</v>
      </c>
      <c r="K21" s="106">
        <f t="shared" si="0"/>
        <v>3750</v>
      </c>
      <c r="L21" s="95"/>
      <c r="M21" s="97"/>
    </row>
    <row r="22" spans="1:13" ht="15">
      <c r="A22" s="159" t="s">
        <v>220</v>
      </c>
      <c r="B22" s="159"/>
      <c r="C22" s="159"/>
      <c r="D22" s="159"/>
      <c r="E22" s="103">
        <v>400</v>
      </c>
      <c r="F22" s="93" t="s">
        <v>150</v>
      </c>
      <c r="G22" s="88" t="s">
        <v>133</v>
      </c>
      <c r="H22" s="88">
        <v>0.7</v>
      </c>
      <c r="I22" s="88" t="s">
        <v>151</v>
      </c>
      <c r="J22" s="88" t="s">
        <v>162</v>
      </c>
      <c r="K22" s="106">
        <f t="shared" si="0"/>
        <v>280</v>
      </c>
      <c r="L22" s="95"/>
      <c r="M22" s="97"/>
    </row>
    <row r="23" spans="1:13" ht="15">
      <c r="A23" s="159" t="s">
        <v>223</v>
      </c>
      <c r="B23" s="159"/>
      <c r="C23" s="159"/>
      <c r="D23" s="159"/>
      <c r="E23" s="103">
        <v>1700</v>
      </c>
      <c r="F23" s="93" t="s">
        <v>150</v>
      </c>
      <c r="G23" s="88" t="s">
        <v>133</v>
      </c>
      <c r="H23" s="88">
        <v>0.7</v>
      </c>
      <c r="I23" s="88" t="s">
        <v>151</v>
      </c>
      <c r="J23" s="88" t="s">
        <v>162</v>
      </c>
      <c r="K23" s="106">
        <f t="shared" si="0"/>
        <v>1190</v>
      </c>
      <c r="L23" s="95"/>
      <c r="M23" s="97"/>
    </row>
    <row r="24" spans="1:13" ht="15">
      <c r="A24" s="159" t="s">
        <v>189</v>
      </c>
      <c r="B24" s="159"/>
      <c r="C24" s="159"/>
      <c r="D24" s="159"/>
      <c r="E24" s="103">
        <v>43</v>
      </c>
      <c r="F24" s="93" t="s">
        <v>158</v>
      </c>
      <c r="G24" s="88" t="s">
        <v>133</v>
      </c>
      <c r="H24" s="88">
        <v>15</v>
      </c>
      <c r="I24" s="88" t="s">
        <v>159</v>
      </c>
      <c r="J24" s="88" t="s">
        <v>162</v>
      </c>
      <c r="K24" s="106">
        <f t="shared" si="0"/>
        <v>645</v>
      </c>
      <c r="L24" s="95"/>
      <c r="M24" s="97"/>
    </row>
    <row r="25" spans="1:13" ht="15">
      <c r="A25" s="159" t="s">
        <v>188</v>
      </c>
      <c r="B25" s="159"/>
      <c r="C25" s="159"/>
      <c r="D25" s="159"/>
      <c r="E25" s="103">
        <v>120</v>
      </c>
      <c r="F25" s="93" t="s">
        <v>156</v>
      </c>
      <c r="G25" s="88" t="s">
        <v>133</v>
      </c>
      <c r="H25" s="88">
        <v>5</v>
      </c>
      <c r="I25" s="88" t="s">
        <v>155</v>
      </c>
      <c r="J25" s="88" t="s">
        <v>162</v>
      </c>
      <c r="K25" s="106">
        <f t="shared" si="0"/>
        <v>600</v>
      </c>
      <c r="L25" s="95"/>
      <c r="M25" s="97"/>
    </row>
    <row r="26" spans="1:13" ht="15">
      <c r="A26" s="97" t="s">
        <v>321</v>
      </c>
      <c r="B26" s="102"/>
      <c r="C26" s="102"/>
      <c r="D26" s="102"/>
      <c r="E26" s="107">
        <v>120</v>
      </c>
      <c r="F26" s="97" t="s">
        <v>156</v>
      </c>
      <c r="G26" s="97" t="s">
        <v>133</v>
      </c>
      <c r="H26" s="97">
        <v>25</v>
      </c>
      <c r="I26" s="97" t="s">
        <v>155</v>
      </c>
      <c r="J26" s="97" t="s">
        <v>162</v>
      </c>
      <c r="K26" s="106">
        <f>SUM(E26*H26)</f>
        <v>3000</v>
      </c>
      <c r="L26" s="95"/>
      <c r="M26" s="97"/>
    </row>
    <row r="27" spans="1:13" ht="15">
      <c r="A27" s="124" t="s">
        <v>322</v>
      </c>
      <c r="B27" s="102"/>
      <c r="C27" s="102"/>
      <c r="D27" s="102"/>
      <c r="E27" s="107"/>
      <c r="F27" s="97"/>
      <c r="G27" s="97"/>
      <c r="H27" s="97"/>
      <c r="I27" s="97"/>
      <c r="J27" s="97"/>
      <c r="K27" s="106"/>
      <c r="L27" s="95"/>
      <c r="M27" s="97"/>
    </row>
    <row r="28" spans="1:13" ht="15">
      <c r="A28" s="124" t="s">
        <v>323</v>
      </c>
      <c r="B28" s="102"/>
      <c r="C28" s="102"/>
      <c r="D28" s="102"/>
      <c r="E28" s="107"/>
      <c r="F28" s="97"/>
      <c r="G28" s="97"/>
      <c r="H28" s="97"/>
      <c r="I28" s="97"/>
      <c r="J28" s="97"/>
      <c r="K28" s="106"/>
      <c r="L28" s="95"/>
      <c r="M28" s="97"/>
    </row>
    <row r="29" spans="1:13" ht="15">
      <c r="A29" s="124" t="s">
        <v>324</v>
      </c>
      <c r="B29" s="102"/>
      <c r="C29" s="102"/>
      <c r="D29" s="102"/>
      <c r="E29" s="107">
        <v>1250</v>
      </c>
      <c r="F29" s="97" t="s">
        <v>325</v>
      </c>
      <c r="G29" s="97" t="s">
        <v>133</v>
      </c>
      <c r="H29" s="97">
        <v>8</v>
      </c>
      <c r="I29" s="97" t="s">
        <v>230</v>
      </c>
      <c r="J29" s="97" t="s">
        <v>162</v>
      </c>
      <c r="K29" s="106">
        <v>10000</v>
      </c>
      <c r="L29" s="95"/>
      <c r="M29" s="97"/>
    </row>
    <row r="30" spans="1:13" ht="15">
      <c r="A30" s="124" t="s">
        <v>326</v>
      </c>
      <c r="B30" s="102"/>
      <c r="C30" s="102"/>
      <c r="D30" s="102"/>
      <c r="E30" s="107">
        <v>30</v>
      </c>
      <c r="F30" s="97" t="s">
        <v>306</v>
      </c>
      <c r="G30" s="97" t="s">
        <v>133</v>
      </c>
      <c r="H30" s="97">
        <v>32</v>
      </c>
      <c r="I30" s="97" t="s">
        <v>230</v>
      </c>
      <c r="J30" s="97" t="s">
        <v>162</v>
      </c>
      <c r="K30" s="106">
        <f>E30*H30</f>
        <v>960</v>
      </c>
      <c r="L30" s="95"/>
      <c r="M30" s="97"/>
    </row>
    <row r="31" spans="1:13" ht="15">
      <c r="A31" s="108" t="s">
        <v>178</v>
      </c>
      <c r="B31" s="108"/>
      <c r="C31" s="108"/>
      <c r="D31" s="108"/>
      <c r="E31" s="107"/>
      <c r="F31" s="97"/>
      <c r="G31" s="97"/>
      <c r="H31" s="97"/>
      <c r="I31" s="97"/>
      <c r="J31" s="97"/>
      <c r="K31" s="106">
        <f>SUM(K19:K30)</f>
        <v>141040</v>
      </c>
      <c r="L31" s="95">
        <f>K32+K33+K34+K35+K36+K37+K38+K39</f>
        <v>5734.826239999999</v>
      </c>
      <c r="M31" s="97"/>
    </row>
    <row r="32" spans="1:14" ht="15">
      <c r="A32" s="97" t="s">
        <v>120</v>
      </c>
      <c r="B32" s="97"/>
      <c r="C32" s="97"/>
      <c r="D32" s="97"/>
      <c r="E32" s="107"/>
      <c r="F32" s="110"/>
      <c r="G32" s="97"/>
      <c r="H32" s="97"/>
      <c r="J32" s="97"/>
      <c r="K32" s="100">
        <f>N32*L3</f>
        <v>3438.1670400000003</v>
      </c>
      <c r="L32" s="104"/>
      <c r="M32" s="97"/>
      <c r="N32">
        <v>0.378</v>
      </c>
    </row>
    <row r="33" spans="1:14" ht="15">
      <c r="A33" s="97" t="s">
        <v>121</v>
      </c>
      <c r="B33" s="97"/>
      <c r="C33" s="97"/>
      <c r="D33" s="97"/>
      <c r="E33" s="107"/>
      <c r="F33" s="110"/>
      <c r="G33" s="97"/>
      <c r="H33" s="97"/>
      <c r="J33" s="97"/>
      <c r="K33" s="100">
        <f>N33*L3</f>
        <v>1036.90752</v>
      </c>
      <c r="L33" s="104"/>
      <c r="M33" s="97"/>
      <c r="N33">
        <v>0.114</v>
      </c>
    </row>
    <row r="34" spans="1:14" ht="15">
      <c r="A34" s="97" t="s">
        <v>122</v>
      </c>
      <c r="B34" s="97"/>
      <c r="C34" s="97"/>
      <c r="D34" s="97"/>
      <c r="E34" s="107"/>
      <c r="F34" s="110"/>
      <c r="G34" s="97"/>
      <c r="H34" s="97"/>
      <c r="J34" s="97"/>
      <c r="K34" s="100">
        <f>N34*L3</f>
        <v>88.22809600000001</v>
      </c>
      <c r="L34" s="104"/>
      <c r="M34" s="97"/>
      <c r="N34">
        <v>0.0097</v>
      </c>
    </row>
    <row r="35" spans="1:14" ht="15">
      <c r="A35" s="97" t="s">
        <v>123</v>
      </c>
      <c r="B35" s="97"/>
      <c r="C35" s="97"/>
      <c r="D35" s="97"/>
      <c r="E35" s="107"/>
      <c r="F35" s="172"/>
      <c r="G35" s="97"/>
      <c r="H35" s="97"/>
      <c r="J35" s="97"/>
      <c r="K35" s="100">
        <f>N35*L3</f>
        <v>409.30559999999997</v>
      </c>
      <c r="L35" s="104"/>
      <c r="M35" s="97"/>
      <c r="N35">
        <v>0.045</v>
      </c>
    </row>
    <row r="36" spans="1:14" ht="15">
      <c r="A36" s="97" t="s">
        <v>124</v>
      </c>
      <c r="B36" s="97"/>
      <c r="C36" s="97"/>
      <c r="D36" s="97"/>
      <c r="E36" s="107"/>
      <c r="F36" s="110"/>
      <c r="G36" s="97"/>
      <c r="H36" s="97"/>
      <c r="J36" s="97"/>
      <c r="K36" s="100">
        <f>N36*L3</f>
        <v>95.50464000000001</v>
      </c>
      <c r="L36" s="104"/>
      <c r="M36" s="103"/>
      <c r="N36">
        <v>0.0105</v>
      </c>
    </row>
    <row r="37" spans="1:14" ht="15">
      <c r="A37" s="97" t="s">
        <v>125</v>
      </c>
      <c r="B37" s="97"/>
      <c r="C37" s="97"/>
      <c r="D37" s="97"/>
      <c r="E37" s="107"/>
      <c r="F37" s="97"/>
      <c r="G37" s="97"/>
      <c r="H37" s="97"/>
      <c r="J37" s="97"/>
      <c r="K37" s="179">
        <f>N37*L3</f>
        <v>328.35404800000003</v>
      </c>
      <c r="L37" s="104"/>
      <c r="M37" s="103"/>
      <c r="N37" s="302">
        <v>0.0361</v>
      </c>
    </row>
    <row r="38" spans="1:14" ht="15">
      <c r="A38" s="97" t="s">
        <v>126</v>
      </c>
      <c r="B38" s="97"/>
      <c r="C38" s="97"/>
      <c r="D38" s="97"/>
      <c r="E38" s="107"/>
      <c r="F38" s="97"/>
      <c r="G38" s="97"/>
      <c r="H38" s="97"/>
      <c r="J38" s="97"/>
      <c r="K38" s="100">
        <f>N38*L3</f>
        <v>63.669760000000004</v>
      </c>
      <c r="L38" s="104"/>
      <c r="M38" s="103"/>
      <c r="N38">
        <v>0.007</v>
      </c>
    </row>
    <row r="39" spans="1:14" ht="15">
      <c r="A39" s="97" t="s">
        <v>247</v>
      </c>
      <c r="B39" s="97"/>
      <c r="C39" s="97"/>
      <c r="D39" s="97"/>
      <c r="E39" s="107"/>
      <c r="F39" s="97"/>
      <c r="G39" s="97"/>
      <c r="H39" s="97"/>
      <c r="J39" s="97"/>
      <c r="K39" s="100">
        <f>N39*L3</f>
        <v>274.68953600000003</v>
      </c>
      <c r="L39" s="104"/>
      <c r="M39" s="103"/>
      <c r="N39" s="302">
        <v>0.0302</v>
      </c>
    </row>
    <row r="40" spans="1:13" ht="15">
      <c r="A40" s="326" t="s">
        <v>127</v>
      </c>
      <c r="B40" s="326"/>
      <c r="C40" s="326"/>
      <c r="D40" s="326"/>
      <c r="E40" s="326"/>
      <c r="F40" s="165"/>
      <c r="G40" s="88"/>
      <c r="H40" s="88"/>
      <c r="I40" s="88"/>
      <c r="J40" s="88"/>
      <c r="K40" s="156"/>
      <c r="L40" s="105"/>
      <c r="M40" s="109">
        <f>L3+K32</f>
        <v>12533.84704</v>
      </c>
    </row>
    <row r="41" spans="1:13" ht="15">
      <c r="A41" s="110" t="s">
        <v>128</v>
      </c>
      <c r="B41" s="110"/>
      <c r="C41" s="110"/>
      <c r="D41" s="110"/>
      <c r="E41" s="107"/>
      <c r="F41" s="97"/>
      <c r="G41" s="97"/>
      <c r="H41" s="97"/>
      <c r="I41" s="97"/>
      <c r="J41" s="97"/>
      <c r="K41" s="106"/>
      <c r="L41" s="104"/>
      <c r="M41" s="111">
        <f>L8+K33</f>
        <v>3783.80288</v>
      </c>
    </row>
    <row r="42" spans="1:13" ht="15">
      <c r="A42" s="164"/>
      <c r="B42" s="164"/>
      <c r="C42" s="164"/>
      <c r="D42" s="164"/>
      <c r="E42" s="103"/>
      <c r="F42" s="88"/>
      <c r="G42" s="88"/>
      <c r="H42" s="88"/>
      <c r="I42" s="88"/>
      <c r="J42" s="88"/>
      <c r="K42" s="100"/>
      <c r="L42" s="90"/>
      <c r="M42" s="88"/>
    </row>
    <row r="43" spans="1:13" ht="15">
      <c r="A43" s="164"/>
      <c r="B43" s="164"/>
      <c r="C43" s="164"/>
      <c r="D43" s="164"/>
      <c r="E43" s="103"/>
      <c r="F43" s="88"/>
      <c r="G43" s="88"/>
      <c r="H43" s="88"/>
      <c r="I43" s="88"/>
      <c r="J43" s="88"/>
      <c r="K43" s="100"/>
      <c r="L43" s="90"/>
      <c r="M43" s="88"/>
    </row>
    <row r="44" spans="1:13" ht="15">
      <c r="A44" s="112" t="s">
        <v>129</v>
      </c>
      <c r="B44" s="112"/>
      <c r="C44" s="112"/>
      <c r="D44" s="112"/>
      <c r="E44" s="103"/>
      <c r="F44" s="88"/>
      <c r="G44" s="88"/>
      <c r="H44" s="88"/>
      <c r="I44" s="88"/>
      <c r="J44" s="88"/>
      <c r="K44" s="100"/>
      <c r="L44" s="113">
        <f>SUM(L3:L42)</f>
        <v>171245.1616</v>
      </c>
      <c r="M44" s="88"/>
    </row>
    <row r="45" spans="1:13" ht="15">
      <c r="A45" s="164"/>
      <c r="B45" s="164"/>
      <c r="C45" s="164"/>
      <c r="D45" s="164"/>
      <c r="E45" s="103"/>
      <c r="F45" s="88"/>
      <c r="G45" s="88"/>
      <c r="H45" s="88"/>
      <c r="I45" s="88"/>
      <c r="J45" s="88"/>
      <c r="K45" s="100"/>
      <c r="L45" s="92"/>
      <c r="M45" s="88"/>
    </row>
    <row r="46" spans="1:13" ht="15">
      <c r="A46" s="112" t="s">
        <v>130</v>
      </c>
      <c r="B46" s="112"/>
      <c r="C46" s="112"/>
      <c r="D46" s="112"/>
      <c r="E46" s="103"/>
      <c r="F46" s="88"/>
      <c r="G46" s="88"/>
      <c r="H46" s="88"/>
      <c r="I46" s="116"/>
      <c r="J46" s="116"/>
      <c r="K46" s="103"/>
      <c r="L46" s="117"/>
      <c r="M46" s="88"/>
    </row>
    <row r="47" spans="1:12" ht="15">
      <c r="A47" s="118"/>
      <c r="B47" s="118"/>
      <c r="C47" s="118"/>
      <c r="D47" s="118"/>
      <c r="E47" s="141"/>
      <c r="F47" s="118"/>
      <c r="G47" s="118"/>
      <c r="H47" s="118"/>
      <c r="I47" s="118"/>
      <c r="J47" s="118"/>
      <c r="K47" s="141"/>
      <c r="L47" s="87"/>
    </row>
  </sheetData>
  <sheetProtection/>
  <mergeCells count="3">
    <mergeCell ref="A1:M1"/>
    <mergeCell ref="A3:H3"/>
    <mergeCell ref="A40:E40"/>
  </mergeCells>
  <printOptions/>
  <pageMargins left="0.7" right="0.7" top="0.75" bottom="0.75" header="0.3" footer="0.3"/>
  <pageSetup horizontalDpi="600" verticalDpi="600" orientation="portrait" paperSize="9" scale="95" r:id="rId1"/>
</worksheet>
</file>

<file path=xl/worksheets/sheet25.xml><?xml version="1.0" encoding="utf-8"?>
<worksheet xmlns="http://schemas.openxmlformats.org/spreadsheetml/2006/main" xmlns:r="http://schemas.openxmlformats.org/officeDocument/2006/relationships">
  <dimension ref="A1:N40"/>
  <sheetViews>
    <sheetView zoomScalePageLayoutView="0" workbookViewId="0" topLeftCell="A1">
      <selection activeCell="Q23" sqref="Q23"/>
    </sheetView>
  </sheetViews>
  <sheetFormatPr defaultColWidth="9.140625" defaultRowHeight="15"/>
  <cols>
    <col min="1" max="1" width="12.00390625" style="0" customWidth="1"/>
    <col min="2" max="2" width="1.8515625" style="0" customWidth="1"/>
    <col min="3" max="3" width="4.421875" style="0" customWidth="1"/>
    <col min="4" max="4" width="1.421875" style="0" customWidth="1"/>
    <col min="5" max="5" width="7.00390625" style="0" customWidth="1"/>
    <col min="6" max="6" width="9.28125" style="0" customWidth="1"/>
    <col min="7" max="7" width="1.28515625" style="211" customWidth="1"/>
    <col min="8" max="8" width="8.421875" style="0" customWidth="1"/>
    <col min="9" max="9" width="8.140625" style="0" customWidth="1"/>
    <col min="10" max="10" width="1.57421875" style="215" customWidth="1"/>
    <col min="11" max="11" width="12.28125" style="0" customWidth="1"/>
    <col min="12" max="12" width="12.00390625" style="0" customWidth="1"/>
    <col min="13" max="13" width="10.8515625" style="0" customWidth="1"/>
    <col min="14" max="14" width="10.140625" style="0" customWidth="1"/>
  </cols>
  <sheetData>
    <row r="1" spans="1:13" ht="15">
      <c r="A1" s="318" t="s">
        <v>308</v>
      </c>
      <c r="B1" s="318"/>
      <c r="C1" s="318"/>
      <c r="D1" s="318"/>
      <c r="E1" s="318"/>
      <c r="F1" s="318"/>
      <c r="G1" s="318"/>
      <c r="H1" s="318"/>
      <c r="I1" s="318"/>
      <c r="J1" s="318"/>
      <c r="K1" s="318"/>
      <c r="L1" s="318"/>
      <c r="M1" s="318"/>
    </row>
    <row r="2" spans="1:13" ht="15">
      <c r="A2" s="88"/>
      <c r="B2" s="88"/>
      <c r="C2" s="88"/>
      <c r="D2" s="88"/>
      <c r="E2" s="103"/>
      <c r="F2" s="88"/>
      <c r="G2" s="165"/>
      <c r="H2" s="88"/>
      <c r="I2" s="88"/>
      <c r="J2" s="216"/>
      <c r="K2" s="103" t="s">
        <v>117</v>
      </c>
      <c r="L2" s="88" t="s">
        <v>117</v>
      </c>
      <c r="M2" s="97"/>
    </row>
    <row r="3" spans="1:13" ht="15">
      <c r="A3" s="325" t="s">
        <v>118</v>
      </c>
      <c r="B3" s="325"/>
      <c r="C3" s="325"/>
      <c r="D3" s="325"/>
      <c r="E3" s="325"/>
      <c r="F3" s="325"/>
      <c r="G3" s="325"/>
      <c r="H3" s="325"/>
      <c r="I3" s="88"/>
      <c r="J3" s="216"/>
      <c r="K3" s="100"/>
      <c r="L3" s="90">
        <f>SUM(K4:K8)</f>
        <v>17712.08</v>
      </c>
      <c r="M3" s="97"/>
    </row>
    <row r="4" spans="1:13" ht="15">
      <c r="A4" s="91" t="s">
        <v>132</v>
      </c>
      <c r="B4">
        <v>1</v>
      </c>
      <c r="C4" s="91" t="s">
        <v>116</v>
      </c>
      <c r="D4" s="91" t="s">
        <v>133</v>
      </c>
      <c r="E4" s="93">
        <f>SUM(ЧТС!M32)</f>
        <v>75.48</v>
      </c>
      <c r="F4" s="93" t="s">
        <v>145</v>
      </c>
      <c r="G4" s="165" t="s">
        <v>134</v>
      </c>
      <c r="H4" s="89">
        <v>19</v>
      </c>
      <c r="I4" s="91" t="s">
        <v>135</v>
      </c>
      <c r="J4" s="216" t="s">
        <v>162</v>
      </c>
      <c r="K4" s="92">
        <f>SUM(B4*E4*H4)</f>
        <v>1434.1200000000001</v>
      </c>
      <c r="L4" s="92"/>
      <c r="M4" s="88"/>
    </row>
    <row r="5" spans="1:13" ht="15">
      <c r="A5" s="91" t="s">
        <v>138</v>
      </c>
      <c r="B5">
        <v>2</v>
      </c>
      <c r="C5" s="91" t="s">
        <v>116</v>
      </c>
      <c r="D5" s="91" t="s">
        <v>133</v>
      </c>
      <c r="E5" s="93">
        <f>SUM(ЧТС!M41)</f>
        <v>48.23</v>
      </c>
      <c r="F5" s="93" t="s">
        <v>145</v>
      </c>
      <c r="G5" s="165" t="s">
        <v>133</v>
      </c>
      <c r="H5" s="91">
        <v>46</v>
      </c>
      <c r="I5" s="91" t="s">
        <v>135</v>
      </c>
      <c r="J5" s="216" t="s">
        <v>162</v>
      </c>
      <c r="K5" s="92">
        <f>SUM(B5*E5*H5)</f>
        <v>4437.16</v>
      </c>
      <c r="L5" s="92"/>
      <c r="M5" s="88"/>
    </row>
    <row r="6" spans="1:13" ht="15">
      <c r="A6" s="93" t="s">
        <v>152</v>
      </c>
      <c r="B6">
        <v>1</v>
      </c>
      <c r="C6" s="91" t="s">
        <v>116</v>
      </c>
      <c r="D6" s="91" t="s">
        <v>133</v>
      </c>
      <c r="E6" s="93">
        <v>77.04</v>
      </c>
      <c r="F6" s="93" t="s">
        <v>145</v>
      </c>
      <c r="G6" s="212" t="s">
        <v>133</v>
      </c>
      <c r="H6" s="159">
        <v>50</v>
      </c>
      <c r="I6" s="93" t="s">
        <v>136</v>
      </c>
      <c r="J6" s="217" t="s">
        <v>162</v>
      </c>
      <c r="K6" s="92">
        <f>SUM(B6*E6*H6)</f>
        <v>3852.0000000000005</v>
      </c>
      <c r="L6" s="92"/>
      <c r="M6" s="88"/>
    </row>
    <row r="7" spans="1:13" ht="15">
      <c r="A7" s="93" t="s">
        <v>137</v>
      </c>
      <c r="B7">
        <v>1</v>
      </c>
      <c r="C7" s="91" t="s">
        <v>116</v>
      </c>
      <c r="D7" s="91" t="s">
        <v>133</v>
      </c>
      <c r="E7" s="93">
        <v>70.97</v>
      </c>
      <c r="F7" s="93" t="s">
        <v>145</v>
      </c>
      <c r="G7" s="212" t="s">
        <v>133</v>
      </c>
      <c r="H7" s="159">
        <v>80</v>
      </c>
      <c r="I7" s="93" t="s">
        <v>136</v>
      </c>
      <c r="J7" s="217" t="s">
        <v>162</v>
      </c>
      <c r="K7" s="92">
        <f>SUM(B7*E7*H7)</f>
        <v>5677.6</v>
      </c>
      <c r="L7" s="92"/>
      <c r="M7" s="88"/>
    </row>
    <row r="8" spans="1:13" ht="15">
      <c r="A8" s="91" t="s">
        <v>152</v>
      </c>
      <c r="B8">
        <v>1</v>
      </c>
      <c r="C8" s="91" t="s">
        <v>116</v>
      </c>
      <c r="D8" s="91" t="s">
        <v>133</v>
      </c>
      <c r="E8" s="93">
        <v>77.04</v>
      </c>
      <c r="F8" s="93" t="s">
        <v>145</v>
      </c>
      <c r="G8" s="212" t="s">
        <v>133</v>
      </c>
      <c r="H8" s="91">
        <v>30</v>
      </c>
      <c r="I8" s="93" t="s">
        <v>136</v>
      </c>
      <c r="J8" s="217" t="s">
        <v>162</v>
      </c>
      <c r="K8" s="92">
        <f>SUM(B8*E8*H8)</f>
        <v>2311.2000000000003</v>
      </c>
      <c r="L8" s="92"/>
      <c r="M8" s="88"/>
    </row>
    <row r="9" spans="1:13" ht="15">
      <c r="A9" s="164" t="s">
        <v>139</v>
      </c>
      <c r="B9" s="164"/>
      <c r="C9" s="164"/>
      <c r="D9" s="164"/>
      <c r="E9" s="103"/>
      <c r="F9" s="88"/>
      <c r="G9" s="165"/>
      <c r="H9" s="88"/>
      <c r="I9" s="155">
        <v>0.302</v>
      </c>
      <c r="J9" s="218"/>
      <c r="K9" s="100"/>
      <c r="L9" s="95">
        <f>SUM(L3*I9)</f>
        <v>5349.04816</v>
      </c>
      <c r="M9" s="88"/>
    </row>
    <row r="10" spans="1:14" ht="15">
      <c r="A10" s="96" t="s">
        <v>119</v>
      </c>
      <c r="B10" s="96"/>
      <c r="C10" s="96"/>
      <c r="D10" s="96"/>
      <c r="E10" s="107"/>
      <c r="F10" s="97"/>
      <c r="G10" s="213"/>
      <c r="H10" s="97"/>
      <c r="I10" s="97"/>
      <c r="J10" s="219"/>
      <c r="K10" s="106"/>
      <c r="L10" s="98">
        <f>SUM(K11:K13)</f>
        <v>51791.40000000001</v>
      </c>
      <c r="M10" s="88"/>
      <c r="N10" s="66">
        <f>L10+L14+L18+L22+K32</f>
        <v>115218.49602400001</v>
      </c>
    </row>
    <row r="11" spans="1:13" ht="15">
      <c r="A11" s="88" t="s">
        <v>289</v>
      </c>
      <c r="B11" s="88"/>
      <c r="C11" s="88"/>
      <c r="D11" s="88"/>
      <c r="E11" s="103">
        <v>502.68</v>
      </c>
      <c r="F11" s="93" t="s">
        <v>145</v>
      </c>
      <c r="G11" s="165" t="s">
        <v>133</v>
      </c>
      <c r="H11" s="88">
        <v>40</v>
      </c>
      <c r="I11" s="88" t="s">
        <v>142</v>
      </c>
      <c r="J11" s="216" t="s">
        <v>162</v>
      </c>
      <c r="K11" s="100">
        <f>SUM(E11*H11)</f>
        <v>20107.2</v>
      </c>
      <c r="L11" s="99"/>
      <c r="M11" s="88"/>
    </row>
    <row r="12" spans="1:13" ht="15">
      <c r="A12" s="88" t="s">
        <v>147</v>
      </c>
      <c r="B12" s="88"/>
      <c r="C12" s="88"/>
      <c r="D12" s="88"/>
      <c r="E12" s="103">
        <v>366.79</v>
      </c>
      <c r="F12" s="93" t="s">
        <v>145</v>
      </c>
      <c r="G12" s="165" t="s">
        <v>133</v>
      </c>
      <c r="H12" s="88">
        <v>60</v>
      </c>
      <c r="I12" s="88" t="s">
        <v>142</v>
      </c>
      <c r="J12" s="216" t="s">
        <v>162</v>
      </c>
      <c r="K12" s="100">
        <f>SUM(E12*H12)</f>
        <v>22007.4</v>
      </c>
      <c r="L12" s="99"/>
      <c r="M12" s="88"/>
    </row>
    <row r="13" spans="1:13" ht="15">
      <c r="A13" s="88" t="s">
        <v>154</v>
      </c>
      <c r="B13" s="88"/>
      <c r="C13" s="88"/>
      <c r="D13" s="88"/>
      <c r="E13" s="103">
        <v>483.84</v>
      </c>
      <c r="F13" s="93" t="s">
        <v>145</v>
      </c>
      <c r="G13" s="165" t="s">
        <v>133</v>
      </c>
      <c r="H13" s="88">
        <v>20</v>
      </c>
      <c r="I13" s="88" t="s">
        <v>142</v>
      </c>
      <c r="J13" s="216" t="s">
        <v>162</v>
      </c>
      <c r="K13" s="100">
        <f>SUM(E13*H13)</f>
        <v>9676.8</v>
      </c>
      <c r="L13" s="99"/>
      <c r="M13" s="97"/>
    </row>
    <row r="14" spans="1:13" ht="15">
      <c r="A14" s="164" t="s">
        <v>141</v>
      </c>
      <c r="B14" s="164"/>
      <c r="C14" s="164"/>
      <c r="D14" s="164"/>
      <c r="E14" s="103"/>
      <c r="F14" s="88"/>
      <c r="G14" s="165"/>
      <c r="H14" s="88"/>
      <c r="I14" s="88"/>
      <c r="J14" s="216"/>
      <c r="K14" s="100"/>
      <c r="L14" s="90">
        <f>SUM(K15:K17)</f>
        <v>8456.2</v>
      </c>
      <c r="M14" s="88"/>
    </row>
    <row r="15" spans="1:13" ht="15">
      <c r="A15" s="88" t="s">
        <v>289</v>
      </c>
      <c r="B15" s="88"/>
      <c r="C15" s="88"/>
      <c r="D15" s="88"/>
      <c r="E15" s="103">
        <v>98</v>
      </c>
      <c r="F15" s="93" t="s">
        <v>145</v>
      </c>
      <c r="G15" s="165" t="s">
        <v>133</v>
      </c>
      <c r="H15" s="88">
        <v>40</v>
      </c>
      <c r="I15" s="88" t="s">
        <v>142</v>
      </c>
      <c r="J15" s="216" t="s">
        <v>162</v>
      </c>
      <c r="K15" s="100">
        <f>SUM(E15*H15)</f>
        <v>3920</v>
      </c>
      <c r="L15" s="101"/>
      <c r="M15" s="97"/>
    </row>
    <row r="16" spans="1:13" ht="15">
      <c r="A16" s="88" t="s">
        <v>147</v>
      </c>
      <c r="B16" s="88"/>
      <c r="C16" s="88"/>
      <c r="D16" s="88"/>
      <c r="E16" s="103">
        <v>49.7</v>
      </c>
      <c r="F16" s="93" t="s">
        <v>145</v>
      </c>
      <c r="G16" s="165" t="s">
        <v>133</v>
      </c>
      <c r="H16" s="88">
        <v>60</v>
      </c>
      <c r="I16" s="88" t="s">
        <v>142</v>
      </c>
      <c r="J16" s="216" t="s">
        <v>162</v>
      </c>
      <c r="K16" s="100">
        <f>SUM(E16*H16)</f>
        <v>2982</v>
      </c>
      <c r="L16" s="101"/>
      <c r="M16" s="97"/>
    </row>
    <row r="17" spans="1:13" ht="15">
      <c r="A17" s="88" t="s">
        <v>154</v>
      </c>
      <c r="B17" s="88"/>
      <c r="C17" s="88"/>
      <c r="D17" s="88"/>
      <c r="E17" s="103">
        <v>77.71</v>
      </c>
      <c r="F17" s="93" t="s">
        <v>145</v>
      </c>
      <c r="G17" s="165" t="s">
        <v>133</v>
      </c>
      <c r="H17" s="88">
        <v>20</v>
      </c>
      <c r="I17" s="88" t="s">
        <v>142</v>
      </c>
      <c r="J17" s="216" t="s">
        <v>162</v>
      </c>
      <c r="K17" s="100">
        <f>SUM(E17*H17)</f>
        <v>1554.1999999999998</v>
      </c>
      <c r="L17" s="101"/>
      <c r="M17" s="88"/>
    </row>
    <row r="18" spans="1:13" ht="15">
      <c r="A18" s="102" t="s">
        <v>143</v>
      </c>
      <c r="B18" s="102"/>
      <c r="C18" s="102"/>
      <c r="D18" s="102"/>
      <c r="E18" s="107"/>
      <c r="F18" s="97"/>
      <c r="G18" s="213"/>
      <c r="H18" s="97"/>
      <c r="I18" s="97"/>
      <c r="J18" s="219"/>
      <c r="K18" s="106"/>
      <c r="L18" s="95">
        <f>SUM(K19:K21)</f>
        <v>4896.6</v>
      </c>
      <c r="M18" s="88"/>
    </row>
    <row r="19" spans="1:13" ht="15">
      <c r="A19" s="88" t="s">
        <v>289</v>
      </c>
      <c r="B19" s="88"/>
      <c r="C19" s="88"/>
      <c r="D19" s="88"/>
      <c r="E19" s="107">
        <v>99.3</v>
      </c>
      <c r="F19" s="93" t="s">
        <v>145</v>
      </c>
      <c r="G19" s="213" t="s">
        <v>133</v>
      </c>
      <c r="H19" s="88">
        <v>20</v>
      </c>
      <c r="I19" s="88" t="s">
        <v>142</v>
      </c>
      <c r="J19" s="216" t="s">
        <v>162</v>
      </c>
      <c r="K19" s="103">
        <f>SUM(E19*H19)</f>
        <v>1986</v>
      </c>
      <c r="L19" s="104"/>
      <c r="M19" s="88"/>
    </row>
    <row r="20" spans="1:13" ht="15">
      <c r="A20" s="88" t="s">
        <v>147</v>
      </c>
      <c r="B20" s="88"/>
      <c r="C20" s="88"/>
      <c r="D20" s="88"/>
      <c r="E20" s="107">
        <f>SUM('ст-ть машины час'!G4)</f>
        <v>109.08</v>
      </c>
      <c r="F20" s="93" t="s">
        <v>145</v>
      </c>
      <c r="G20" s="213" t="s">
        <v>133</v>
      </c>
      <c r="H20" s="88">
        <v>20</v>
      </c>
      <c r="I20" s="88" t="s">
        <v>142</v>
      </c>
      <c r="J20" s="216" t="s">
        <v>162</v>
      </c>
      <c r="K20" s="103">
        <f>SUM(E20*H20)</f>
        <v>2181.6</v>
      </c>
      <c r="L20" s="104"/>
      <c r="M20" s="88"/>
    </row>
    <row r="21" spans="1:13" ht="15">
      <c r="A21" s="88" t="s">
        <v>154</v>
      </c>
      <c r="B21" s="88"/>
      <c r="C21" s="88"/>
      <c r="D21" s="88"/>
      <c r="E21" s="103">
        <f>SUM('ст-ть машины час'!G10)</f>
        <v>72.9</v>
      </c>
      <c r="F21" s="93" t="s">
        <v>145</v>
      </c>
      <c r="G21" s="213" t="s">
        <v>133</v>
      </c>
      <c r="H21" s="88">
        <v>10</v>
      </c>
      <c r="I21" s="88" t="s">
        <v>142</v>
      </c>
      <c r="J21" s="216" t="s">
        <v>162</v>
      </c>
      <c r="K21" s="103">
        <f>SUM(E21*H21)</f>
        <v>729</v>
      </c>
      <c r="L21" s="99"/>
      <c r="M21" s="97"/>
    </row>
    <row r="22" spans="1:13" ht="15">
      <c r="A22" s="169" t="s">
        <v>214</v>
      </c>
      <c r="B22" s="159"/>
      <c r="C22" s="159"/>
      <c r="D22" s="159"/>
      <c r="E22" s="103"/>
      <c r="F22" s="93"/>
      <c r="G22" s="165"/>
      <c r="H22" s="88"/>
      <c r="I22" s="88"/>
      <c r="J22" s="216"/>
      <c r="K22" s="106"/>
      <c r="L22" s="95">
        <v>49537.62</v>
      </c>
      <c r="M22" s="97"/>
    </row>
    <row r="23" spans="1:13" ht="15">
      <c r="A23" s="159" t="s">
        <v>225</v>
      </c>
      <c r="B23" s="159"/>
      <c r="C23" s="159"/>
      <c r="D23" s="159"/>
      <c r="E23" s="103">
        <v>3.09</v>
      </c>
      <c r="F23" s="93" t="s">
        <v>156</v>
      </c>
      <c r="G23" s="165" t="s">
        <v>133</v>
      </c>
      <c r="H23" s="88">
        <v>16000</v>
      </c>
      <c r="I23" s="88" t="s">
        <v>155</v>
      </c>
      <c r="J23" s="216" t="s">
        <v>162</v>
      </c>
      <c r="K23" s="106">
        <v>49537.62</v>
      </c>
      <c r="L23" s="95"/>
      <c r="M23" s="97"/>
    </row>
    <row r="24" spans="1:13" ht="15">
      <c r="A24" s="102" t="s">
        <v>178</v>
      </c>
      <c r="B24" s="108"/>
      <c r="C24" s="108"/>
      <c r="D24" s="108"/>
      <c r="E24" s="107"/>
      <c r="F24" s="97"/>
      <c r="G24" s="213"/>
      <c r="H24" s="97"/>
      <c r="I24" s="97"/>
      <c r="J24" s="219"/>
      <c r="K24" s="106"/>
      <c r="L24" s="95">
        <f>K25+K26+K27+K28+K29+K30+K31+K32</f>
        <v>11169.237648000002</v>
      </c>
      <c r="M24" s="97"/>
    </row>
    <row r="25" spans="1:14" ht="15">
      <c r="A25" s="97" t="s">
        <v>120</v>
      </c>
      <c r="B25" s="97"/>
      <c r="C25" s="97"/>
      <c r="D25" s="97"/>
      <c r="E25" s="107"/>
      <c r="F25" s="110"/>
      <c r="G25" s="213"/>
      <c r="H25" s="97"/>
      <c r="J25" s="219"/>
      <c r="K25" s="100">
        <f>N25*L3</f>
        <v>6695.1662400000005</v>
      </c>
      <c r="L25" s="104"/>
      <c r="M25" s="97"/>
      <c r="N25">
        <v>0.378</v>
      </c>
    </row>
    <row r="26" spans="1:14" ht="15">
      <c r="A26" s="97" t="s">
        <v>121</v>
      </c>
      <c r="B26" s="97"/>
      <c r="C26" s="97"/>
      <c r="D26" s="97"/>
      <c r="E26" s="107"/>
      <c r="F26" s="110"/>
      <c r="G26" s="213"/>
      <c r="H26" s="97"/>
      <c r="J26" s="219"/>
      <c r="K26" s="100">
        <f>N26*L3</f>
        <v>2019.1771200000003</v>
      </c>
      <c r="L26" s="104"/>
      <c r="M26" s="97"/>
      <c r="N26">
        <v>0.114</v>
      </c>
    </row>
    <row r="27" spans="1:14" ht="15">
      <c r="A27" s="97" t="s">
        <v>122</v>
      </c>
      <c r="B27" s="97"/>
      <c r="C27" s="97"/>
      <c r="D27" s="97"/>
      <c r="E27" s="107"/>
      <c r="F27" s="110"/>
      <c r="G27" s="213"/>
      <c r="H27" s="97"/>
      <c r="J27" s="219"/>
      <c r="K27" s="100">
        <f>N27*L3</f>
        <v>171.80717600000003</v>
      </c>
      <c r="L27" s="104"/>
      <c r="M27" s="97"/>
      <c r="N27">
        <v>0.0097</v>
      </c>
    </row>
    <row r="28" spans="1:14" ht="15">
      <c r="A28" s="97" t="s">
        <v>123</v>
      </c>
      <c r="B28" s="97"/>
      <c r="C28" s="97"/>
      <c r="D28" s="97"/>
      <c r="E28" s="107"/>
      <c r="F28" s="172"/>
      <c r="G28" s="213"/>
      <c r="H28" s="97"/>
      <c r="J28" s="219"/>
      <c r="K28" s="100">
        <f>N28*L3</f>
        <v>797.0436000000001</v>
      </c>
      <c r="L28" s="104"/>
      <c r="M28" s="97"/>
      <c r="N28">
        <v>0.045</v>
      </c>
    </row>
    <row r="29" spans="1:14" ht="15">
      <c r="A29" s="97" t="s">
        <v>124</v>
      </c>
      <c r="B29" s="97"/>
      <c r="C29" s="97"/>
      <c r="D29" s="97"/>
      <c r="E29" s="107"/>
      <c r="F29" s="110"/>
      <c r="G29" s="213"/>
      <c r="H29" s="97"/>
      <c r="J29" s="219"/>
      <c r="K29" s="100">
        <f>N29*L3</f>
        <v>185.97684000000004</v>
      </c>
      <c r="L29" s="104"/>
      <c r="M29" s="103"/>
      <c r="N29">
        <v>0.0105</v>
      </c>
    </row>
    <row r="30" spans="1:14" ht="15">
      <c r="A30" s="97" t="s">
        <v>125</v>
      </c>
      <c r="B30" s="97"/>
      <c r="C30" s="97"/>
      <c r="D30" s="97"/>
      <c r="E30" s="107"/>
      <c r="F30" s="97"/>
      <c r="G30" s="213"/>
      <c r="H30" s="97"/>
      <c r="J30" s="219"/>
      <c r="K30" s="179">
        <f>N30*L3</f>
        <v>639.4060880000001</v>
      </c>
      <c r="L30" s="104"/>
      <c r="M30" s="103"/>
      <c r="N30" s="302">
        <v>0.0361</v>
      </c>
    </row>
    <row r="31" spans="1:14" ht="15">
      <c r="A31" s="97" t="s">
        <v>126</v>
      </c>
      <c r="B31" s="97"/>
      <c r="C31" s="97"/>
      <c r="D31" s="97"/>
      <c r="E31" s="107"/>
      <c r="F31" s="97"/>
      <c r="G31" s="213"/>
      <c r="H31" s="97"/>
      <c r="J31" s="219"/>
      <c r="K31" s="100">
        <f>N31*L3</f>
        <v>123.98456000000002</v>
      </c>
      <c r="L31" s="104"/>
      <c r="M31" s="103"/>
      <c r="N31">
        <v>0.007</v>
      </c>
    </row>
    <row r="32" spans="1:14" ht="15">
      <c r="A32" s="97" t="s">
        <v>247</v>
      </c>
      <c r="B32" s="97"/>
      <c r="C32" s="97"/>
      <c r="D32" s="97"/>
      <c r="E32" s="107"/>
      <c r="F32" s="97"/>
      <c r="G32" s="213"/>
      <c r="H32" s="97"/>
      <c r="J32" s="219"/>
      <c r="K32" s="100">
        <f>N32*L3</f>
        <v>536.6760240000001</v>
      </c>
      <c r="L32" s="104"/>
      <c r="M32" s="103"/>
      <c r="N32" s="302">
        <v>0.0303</v>
      </c>
    </row>
    <row r="33" spans="1:13" ht="15">
      <c r="A33" s="326" t="s">
        <v>127</v>
      </c>
      <c r="B33" s="326"/>
      <c r="C33" s="326"/>
      <c r="D33" s="326"/>
      <c r="E33" s="326"/>
      <c r="F33" s="165"/>
      <c r="G33" s="165"/>
      <c r="H33" s="88"/>
      <c r="I33" s="88"/>
      <c r="J33" s="216"/>
      <c r="K33" s="156"/>
      <c r="L33" s="105"/>
      <c r="M33" s="109">
        <f>L3+K25</f>
        <v>24407.24624</v>
      </c>
    </row>
    <row r="34" spans="1:13" ht="15">
      <c r="A34" s="110" t="s">
        <v>128</v>
      </c>
      <c r="B34" s="110"/>
      <c r="C34" s="110"/>
      <c r="D34" s="110"/>
      <c r="E34" s="107"/>
      <c r="F34" s="97"/>
      <c r="G34" s="213"/>
      <c r="H34" s="97"/>
      <c r="I34" s="97"/>
      <c r="J34" s="219"/>
      <c r="K34" s="106"/>
      <c r="L34" s="104"/>
      <c r="M34" s="111">
        <f>L9+K26</f>
        <v>7368.225280000001</v>
      </c>
    </row>
    <row r="35" spans="1:13" ht="15">
      <c r="A35" s="164"/>
      <c r="B35" s="164"/>
      <c r="C35" s="164"/>
      <c r="D35" s="164"/>
      <c r="E35" s="103"/>
      <c r="F35" s="88"/>
      <c r="G35" s="165"/>
      <c r="H35" s="88"/>
      <c r="I35" s="88"/>
      <c r="J35" s="216"/>
      <c r="K35" s="100"/>
      <c r="L35" s="90"/>
      <c r="M35" s="88"/>
    </row>
    <row r="36" spans="1:13" ht="15">
      <c r="A36" s="164"/>
      <c r="B36" s="164"/>
      <c r="C36" s="164"/>
      <c r="D36" s="164"/>
      <c r="E36" s="103"/>
      <c r="F36" s="88"/>
      <c r="G36" s="165"/>
      <c r="H36" s="88"/>
      <c r="I36" s="88"/>
      <c r="J36" s="216"/>
      <c r="K36" s="100"/>
      <c r="L36" s="90"/>
      <c r="M36" s="88"/>
    </row>
    <row r="37" spans="1:13" ht="15">
      <c r="A37" s="112" t="s">
        <v>129</v>
      </c>
      <c r="B37" s="112"/>
      <c r="C37" s="112"/>
      <c r="D37" s="112"/>
      <c r="E37" s="103"/>
      <c r="F37" s="88"/>
      <c r="G37" s="165"/>
      <c r="H37" s="88"/>
      <c r="I37" s="88"/>
      <c r="J37" s="216"/>
      <c r="K37" s="100"/>
      <c r="L37" s="113">
        <f>SUM(L3:L35)</f>
        <v>148912.18580800004</v>
      </c>
      <c r="M37" s="88"/>
    </row>
    <row r="38" spans="1:13" ht="15">
      <c r="A38" s="164"/>
      <c r="B38" s="164"/>
      <c r="C38" s="164"/>
      <c r="D38" s="164"/>
      <c r="E38" s="103"/>
      <c r="F38" s="88"/>
      <c r="G38" s="165"/>
      <c r="H38" s="88"/>
      <c r="I38" s="88"/>
      <c r="J38" s="216"/>
      <c r="K38" s="100"/>
      <c r="L38" s="92"/>
      <c r="M38" s="88"/>
    </row>
    <row r="39" spans="1:13" ht="15">
      <c r="A39" s="88"/>
      <c r="B39" s="112"/>
      <c r="C39" s="112"/>
      <c r="D39" s="112"/>
      <c r="E39" s="103"/>
      <c r="F39" s="88"/>
      <c r="G39" s="165"/>
      <c r="H39" s="88"/>
      <c r="I39" s="116"/>
      <c r="J39" s="220"/>
      <c r="K39" s="103"/>
      <c r="L39" s="178"/>
      <c r="M39" s="88"/>
    </row>
    <row r="40" spans="1:12" ht="15">
      <c r="A40" s="103" t="s">
        <v>284</v>
      </c>
      <c r="B40" s="88"/>
      <c r="C40" s="88"/>
      <c r="D40" s="88"/>
      <c r="E40" s="103"/>
      <c r="F40" s="88"/>
      <c r="G40" s="214"/>
      <c r="H40" s="118"/>
      <c r="I40" s="118"/>
      <c r="J40" s="221"/>
      <c r="K40" s="141"/>
      <c r="L40" s="87"/>
    </row>
  </sheetData>
  <sheetProtection/>
  <mergeCells count="3">
    <mergeCell ref="A33:E33"/>
    <mergeCell ref="A1:M1"/>
    <mergeCell ref="A3:H3"/>
  </mergeCells>
  <printOptions/>
  <pageMargins left="0.7" right="0.7" top="0.75" bottom="0.75" header="0.3" footer="0.3"/>
  <pageSetup horizontalDpi="600" verticalDpi="600" orientation="portrait" paperSize="9" scale="95" r:id="rId1"/>
</worksheet>
</file>

<file path=xl/worksheets/sheet26.xml><?xml version="1.0" encoding="utf-8"?>
<worksheet xmlns="http://schemas.openxmlformats.org/spreadsheetml/2006/main" xmlns:r="http://schemas.openxmlformats.org/officeDocument/2006/relationships">
  <sheetPr>
    <tabColor rgb="FFCCFFFF"/>
  </sheetPr>
  <dimension ref="A1:P45"/>
  <sheetViews>
    <sheetView zoomScalePageLayoutView="0" workbookViewId="0" topLeftCell="A1">
      <selection activeCell="P40" sqref="P40"/>
    </sheetView>
  </sheetViews>
  <sheetFormatPr defaultColWidth="9.140625" defaultRowHeight="15"/>
  <cols>
    <col min="1" max="1" width="19.57421875" style="0" customWidth="1"/>
    <col min="2" max="2" width="3.140625" style="0" customWidth="1"/>
    <col min="3" max="3" width="4.57421875" style="0" customWidth="1"/>
    <col min="4" max="4" width="1.57421875" style="0" customWidth="1"/>
    <col min="5" max="5" width="7.00390625" style="0" customWidth="1"/>
    <col min="6" max="6" width="8.28125" style="0" customWidth="1"/>
    <col min="7" max="7" width="1.8515625" style="0" customWidth="1"/>
    <col min="8" max="8" width="4.28125" style="0" customWidth="1"/>
    <col min="9" max="9" width="8.421875" style="0" customWidth="1"/>
    <col min="10" max="10" width="1.7109375" style="0" customWidth="1"/>
    <col min="11" max="11" width="9.57421875" style="0" customWidth="1"/>
    <col min="12" max="12" width="10.7109375" style="0" customWidth="1"/>
    <col min="13" max="13" width="9.421875" style="0" customWidth="1"/>
    <col min="14" max="14" width="10.28125" style="0" customWidth="1"/>
  </cols>
  <sheetData>
    <row r="1" spans="1:14" ht="30" customHeight="1">
      <c r="A1" s="318" t="s">
        <v>309</v>
      </c>
      <c r="B1" s="318"/>
      <c r="C1" s="318"/>
      <c r="D1" s="318"/>
      <c r="E1" s="318"/>
      <c r="F1" s="318"/>
      <c r="G1" s="318"/>
      <c r="H1" s="318"/>
      <c r="I1" s="318"/>
      <c r="J1" s="318"/>
      <c r="K1" s="318"/>
      <c r="L1" s="318"/>
      <c r="M1" s="318"/>
      <c r="N1" s="304"/>
    </row>
    <row r="2" spans="1:14" ht="15">
      <c r="A2" s="88"/>
      <c r="B2" s="88"/>
      <c r="C2" s="88"/>
      <c r="D2" s="88"/>
      <c r="E2" s="103"/>
      <c r="F2" s="88"/>
      <c r="G2" s="88"/>
      <c r="H2" s="88"/>
      <c r="I2" s="88"/>
      <c r="J2" s="88"/>
      <c r="K2" s="103" t="s">
        <v>117</v>
      </c>
      <c r="L2" s="88" t="s">
        <v>117</v>
      </c>
      <c r="M2" s="88"/>
      <c r="N2" s="304"/>
    </row>
    <row r="3" spans="1:13" ht="15">
      <c r="A3" s="325" t="s">
        <v>118</v>
      </c>
      <c r="B3" s="325"/>
      <c r="C3" s="325"/>
      <c r="D3" s="325"/>
      <c r="E3" s="325"/>
      <c r="F3" s="325"/>
      <c r="G3" s="325"/>
      <c r="H3" s="325"/>
      <c r="I3" s="88"/>
      <c r="J3" s="88"/>
      <c r="K3" s="100"/>
      <c r="L3" s="90">
        <f>SUM(K4:K10)</f>
        <v>50098.399999999994</v>
      </c>
      <c r="M3" s="88"/>
    </row>
    <row r="4" spans="1:13" ht="15">
      <c r="A4" s="91" t="s">
        <v>132</v>
      </c>
      <c r="B4">
        <v>1</v>
      </c>
      <c r="C4" s="91" t="s">
        <v>116</v>
      </c>
      <c r="D4" s="91" t="s">
        <v>133</v>
      </c>
      <c r="E4" s="93">
        <f>SUM(ЧТС!M32)</f>
        <v>75.48</v>
      </c>
      <c r="F4" s="93" t="s">
        <v>145</v>
      </c>
      <c r="G4" s="143" t="s">
        <v>134</v>
      </c>
      <c r="H4" s="89">
        <v>50</v>
      </c>
      <c r="I4" s="91" t="s">
        <v>135</v>
      </c>
      <c r="J4" s="91" t="s">
        <v>162</v>
      </c>
      <c r="K4" s="92">
        <f aca="true" t="shared" si="0" ref="K4:K10">SUM(B4*E4*H4)</f>
        <v>3774</v>
      </c>
      <c r="L4" s="92"/>
      <c r="M4" s="88"/>
    </row>
    <row r="5" spans="1:13" ht="15">
      <c r="A5" s="91" t="s">
        <v>182</v>
      </c>
      <c r="B5">
        <v>2</v>
      </c>
      <c r="C5" s="91" t="s">
        <v>116</v>
      </c>
      <c r="D5" s="91" t="s">
        <v>133</v>
      </c>
      <c r="E5" s="93">
        <f>SUM(ЧТС!M45)</f>
        <v>53.84</v>
      </c>
      <c r="F5" s="93" t="s">
        <v>145</v>
      </c>
      <c r="G5" s="143" t="s">
        <v>133</v>
      </c>
      <c r="H5" s="89">
        <v>100</v>
      </c>
      <c r="I5" s="91" t="s">
        <v>135</v>
      </c>
      <c r="J5" s="91" t="s">
        <v>162</v>
      </c>
      <c r="K5" s="92">
        <f t="shared" si="0"/>
        <v>10768</v>
      </c>
      <c r="L5" s="92"/>
      <c r="M5" s="88"/>
    </row>
    <row r="6" spans="1:13" ht="15">
      <c r="A6" s="91" t="s">
        <v>153</v>
      </c>
      <c r="B6">
        <v>2</v>
      </c>
      <c r="C6" s="91" t="s">
        <v>116</v>
      </c>
      <c r="D6" s="91" t="s">
        <v>133</v>
      </c>
      <c r="E6" s="93">
        <v>56.57</v>
      </c>
      <c r="F6" s="93" t="s">
        <v>145</v>
      </c>
      <c r="G6" s="143" t="s">
        <v>133</v>
      </c>
      <c r="H6" s="91">
        <v>100</v>
      </c>
      <c r="I6" s="91" t="s">
        <v>135</v>
      </c>
      <c r="J6" s="91" t="s">
        <v>162</v>
      </c>
      <c r="K6" s="92">
        <f t="shared" si="0"/>
        <v>11314</v>
      </c>
      <c r="L6" s="92"/>
      <c r="M6" s="88"/>
    </row>
    <row r="7" spans="1:13" ht="15">
      <c r="A7" s="93" t="s">
        <v>137</v>
      </c>
      <c r="B7">
        <v>1</v>
      </c>
      <c r="C7" s="91" t="s">
        <v>116</v>
      </c>
      <c r="D7" s="91" t="s">
        <v>133</v>
      </c>
      <c r="E7" s="93">
        <v>61.17</v>
      </c>
      <c r="F7" s="93" t="s">
        <v>145</v>
      </c>
      <c r="G7" s="144" t="s">
        <v>133</v>
      </c>
      <c r="H7" s="159">
        <v>100</v>
      </c>
      <c r="I7" s="93" t="s">
        <v>136</v>
      </c>
      <c r="J7" s="93" t="s">
        <v>162</v>
      </c>
      <c r="K7" s="92">
        <f t="shared" si="0"/>
        <v>6117</v>
      </c>
      <c r="L7" s="92"/>
      <c r="M7" s="88"/>
    </row>
    <row r="8" spans="1:13" ht="15">
      <c r="A8" s="93" t="s">
        <v>137</v>
      </c>
      <c r="B8">
        <v>1</v>
      </c>
      <c r="C8" s="91" t="s">
        <v>116</v>
      </c>
      <c r="D8" s="91" t="s">
        <v>133</v>
      </c>
      <c r="E8" s="93">
        <v>70.97</v>
      </c>
      <c r="F8" s="93" t="s">
        <v>145</v>
      </c>
      <c r="G8" s="144" t="s">
        <v>133</v>
      </c>
      <c r="H8" s="159">
        <v>60</v>
      </c>
      <c r="I8" s="93" t="s">
        <v>136</v>
      </c>
      <c r="J8" s="93" t="s">
        <v>162</v>
      </c>
      <c r="K8" s="92">
        <f t="shared" si="0"/>
        <v>4258.2</v>
      </c>
      <c r="L8" s="92"/>
      <c r="M8" s="88"/>
    </row>
    <row r="9" spans="1:13" ht="15">
      <c r="A9" s="91" t="s">
        <v>152</v>
      </c>
      <c r="B9">
        <v>1</v>
      </c>
      <c r="C9" s="91" t="s">
        <v>116</v>
      </c>
      <c r="D9" s="91" t="s">
        <v>133</v>
      </c>
      <c r="E9" s="93">
        <v>77.04</v>
      </c>
      <c r="F9" s="93" t="s">
        <v>145</v>
      </c>
      <c r="G9" s="144" t="s">
        <v>133</v>
      </c>
      <c r="H9" s="91">
        <v>100</v>
      </c>
      <c r="I9" s="93" t="s">
        <v>136</v>
      </c>
      <c r="J9" s="93" t="s">
        <v>162</v>
      </c>
      <c r="K9" s="92">
        <f t="shared" si="0"/>
        <v>7704.000000000001</v>
      </c>
      <c r="L9" s="92"/>
      <c r="M9" s="88"/>
    </row>
    <row r="10" spans="1:13" ht="15">
      <c r="A10" s="91" t="s">
        <v>152</v>
      </c>
      <c r="B10">
        <v>1</v>
      </c>
      <c r="C10" s="91" t="s">
        <v>116</v>
      </c>
      <c r="D10" s="91" t="s">
        <v>133</v>
      </c>
      <c r="E10" s="93">
        <v>77.04</v>
      </c>
      <c r="F10" s="93" t="s">
        <v>145</v>
      </c>
      <c r="G10" s="144" t="s">
        <v>133</v>
      </c>
      <c r="H10" s="91">
        <v>80</v>
      </c>
      <c r="I10" s="93" t="s">
        <v>136</v>
      </c>
      <c r="J10" s="93" t="s">
        <v>162</v>
      </c>
      <c r="K10" s="92">
        <f t="shared" si="0"/>
        <v>6163.200000000001</v>
      </c>
      <c r="L10" s="92"/>
      <c r="M10" s="88"/>
    </row>
    <row r="11" spans="1:13" ht="15">
      <c r="A11" s="164" t="s">
        <v>139</v>
      </c>
      <c r="B11" s="164"/>
      <c r="C11" s="164"/>
      <c r="D11" s="164"/>
      <c r="E11" s="103"/>
      <c r="F11" s="88"/>
      <c r="G11" s="88"/>
      <c r="H11" s="88"/>
      <c r="I11" s="155">
        <v>0.302</v>
      </c>
      <c r="J11" s="155"/>
      <c r="K11" s="100"/>
      <c r="L11" s="95">
        <f>SUM(L3*I11)</f>
        <v>15129.716799999998</v>
      </c>
      <c r="M11" s="88"/>
    </row>
    <row r="12" spans="1:14" ht="15">
      <c r="A12" s="96" t="s">
        <v>119</v>
      </c>
      <c r="B12" s="96"/>
      <c r="C12" s="96"/>
      <c r="D12" s="96"/>
      <c r="E12" s="107"/>
      <c r="F12" s="97"/>
      <c r="G12" s="97"/>
      <c r="H12" s="97"/>
      <c r="I12" s="97"/>
      <c r="J12" s="97"/>
      <c r="K12" s="106"/>
      <c r="L12" s="98">
        <f>SUM(K13:K16)</f>
        <v>121832.3</v>
      </c>
      <c r="M12" s="88"/>
      <c r="N12" s="66">
        <f>L12+L17+L22+L27+K37</f>
        <v>149009.46</v>
      </c>
    </row>
    <row r="13" spans="1:13" ht="15">
      <c r="A13" s="88" t="s">
        <v>146</v>
      </c>
      <c r="B13" s="88"/>
      <c r="C13" s="88"/>
      <c r="D13" s="88"/>
      <c r="E13" s="103">
        <f>SUM('ст-ть машины час'!D8)</f>
        <v>349.32</v>
      </c>
      <c r="F13" s="93" t="s">
        <v>145</v>
      </c>
      <c r="G13" s="88" t="s">
        <v>133</v>
      </c>
      <c r="H13" s="88">
        <v>85</v>
      </c>
      <c r="I13" s="88" t="s">
        <v>142</v>
      </c>
      <c r="J13" s="88" t="s">
        <v>162</v>
      </c>
      <c r="K13" s="100">
        <f>SUM(E13*H13)</f>
        <v>29692.2</v>
      </c>
      <c r="L13" s="99"/>
      <c r="M13" s="88"/>
    </row>
    <row r="14" spans="1:13" ht="15">
      <c r="A14" s="88" t="s">
        <v>147</v>
      </c>
      <c r="B14" s="88"/>
      <c r="C14" s="88"/>
      <c r="D14" s="88"/>
      <c r="E14" s="103">
        <f>SUM('ст-ть машины час'!D4)</f>
        <v>366.79</v>
      </c>
      <c r="F14" s="93" t="s">
        <v>145</v>
      </c>
      <c r="G14" s="88" t="s">
        <v>133</v>
      </c>
      <c r="H14" s="88">
        <v>50</v>
      </c>
      <c r="I14" s="88" t="s">
        <v>142</v>
      </c>
      <c r="J14" s="88" t="s">
        <v>162</v>
      </c>
      <c r="K14" s="100">
        <f>SUM(E14*H14)</f>
        <v>18339.5</v>
      </c>
      <c r="L14" s="99"/>
      <c r="M14" s="88"/>
    </row>
    <row r="15" spans="1:13" ht="15">
      <c r="A15" s="88" t="s">
        <v>154</v>
      </c>
      <c r="B15" s="88"/>
      <c r="C15" s="88"/>
      <c r="D15" s="88"/>
      <c r="E15" s="103">
        <f>SUM('ст-ть машины час'!D10)</f>
        <v>483.84</v>
      </c>
      <c r="F15" s="93" t="s">
        <v>145</v>
      </c>
      <c r="G15" s="88" t="s">
        <v>133</v>
      </c>
      <c r="H15" s="88">
        <v>85</v>
      </c>
      <c r="I15" s="88" t="s">
        <v>142</v>
      </c>
      <c r="J15" s="88" t="s">
        <v>162</v>
      </c>
      <c r="K15" s="100">
        <f>SUM(E15*H15)</f>
        <v>41126.4</v>
      </c>
      <c r="L15" s="99"/>
      <c r="M15" s="97"/>
    </row>
    <row r="16" spans="1:13" ht="15">
      <c r="A16" s="88" t="s">
        <v>226</v>
      </c>
      <c r="B16" s="88"/>
      <c r="C16" s="88"/>
      <c r="D16" s="88"/>
      <c r="E16" s="103">
        <v>502.68</v>
      </c>
      <c r="F16" s="93" t="s">
        <v>145</v>
      </c>
      <c r="G16" s="88" t="s">
        <v>133</v>
      </c>
      <c r="H16" s="88">
        <v>65</v>
      </c>
      <c r="I16" s="88" t="s">
        <v>142</v>
      </c>
      <c r="J16" s="88" t="s">
        <v>162</v>
      </c>
      <c r="K16" s="100">
        <f>SUM(E16*H16)</f>
        <v>32674.2</v>
      </c>
      <c r="L16" s="99"/>
      <c r="M16" s="97"/>
    </row>
    <row r="17" spans="1:13" ht="15">
      <c r="A17" s="164" t="s">
        <v>141</v>
      </c>
      <c r="B17" s="164"/>
      <c r="C17" s="164"/>
      <c r="D17" s="164"/>
      <c r="E17" s="103"/>
      <c r="F17" s="88"/>
      <c r="G17" s="88"/>
      <c r="H17" s="88"/>
      <c r="I17" s="88"/>
      <c r="J17" s="88"/>
      <c r="K17" s="100"/>
      <c r="L17" s="90">
        <f>SUM(K18:K21)</f>
        <v>19484.25</v>
      </c>
      <c r="M17" s="88"/>
    </row>
    <row r="18" spans="1:16" ht="18.75">
      <c r="A18" s="88" t="s">
        <v>146</v>
      </c>
      <c r="B18" s="88"/>
      <c r="C18" s="88"/>
      <c r="D18" s="88"/>
      <c r="E18" s="103">
        <f>SUM('ст-ть машины час'!E8)</f>
        <v>47.34</v>
      </c>
      <c r="F18" s="93" t="s">
        <v>145</v>
      </c>
      <c r="G18" s="88" t="s">
        <v>133</v>
      </c>
      <c r="H18" s="88">
        <v>85</v>
      </c>
      <c r="I18" s="88" t="s">
        <v>142</v>
      </c>
      <c r="J18" s="88" t="s">
        <v>162</v>
      </c>
      <c r="K18" s="100">
        <f>SUM(E18*H18)</f>
        <v>4023.9</v>
      </c>
      <c r="L18" s="101"/>
      <c r="M18" s="97"/>
      <c r="N18" s="300"/>
      <c r="O18" s="300"/>
      <c r="P18" s="301"/>
    </row>
    <row r="19" spans="1:13" ht="15">
      <c r="A19" s="88" t="s">
        <v>147</v>
      </c>
      <c r="B19" s="88"/>
      <c r="C19" s="88"/>
      <c r="D19" s="88"/>
      <c r="E19" s="103">
        <f>SUM('ст-ть машины час'!E4)</f>
        <v>49.7</v>
      </c>
      <c r="F19" s="93" t="s">
        <v>145</v>
      </c>
      <c r="G19" s="88" t="s">
        <v>133</v>
      </c>
      <c r="H19" s="88">
        <v>50</v>
      </c>
      <c r="I19" s="88" t="s">
        <v>142</v>
      </c>
      <c r="J19" s="88" t="s">
        <v>162</v>
      </c>
      <c r="K19" s="100">
        <f>SUM(E19*H19)</f>
        <v>2485</v>
      </c>
      <c r="L19" s="101"/>
      <c r="M19" s="97"/>
    </row>
    <row r="20" spans="1:13" ht="15">
      <c r="A20" s="88" t="s">
        <v>154</v>
      </c>
      <c r="B20" s="88"/>
      <c r="C20" s="88"/>
      <c r="D20" s="88"/>
      <c r="E20" s="103">
        <f>SUM('ст-ть машины час'!E10)</f>
        <v>77.71</v>
      </c>
      <c r="F20" s="93" t="s">
        <v>145</v>
      </c>
      <c r="G20" s="88" t="s">
        <v>133</v>
      </c>
      <c r="H20" s="88">
        <v>85</v>
      </c>
      <c r="I20" s="88" t="s">
        <v>142</v>
      </c>
      <c r="J20" s="88" t="s">
        <v>162</v>
      </c>
      <c r="K20" s="100">
        <f>SUM(E20*H20)</f>
        <v>6605.349999999999</v>
      </c>
      <c r="L20" s="101"/>
      <c r="M20" s="88"/>
    </row>
    <row r="21" spans="1:13" ht="15">
      <c r="A21" s="88" t="s">
        <v>226</v>
      </c>
      <c r="B21" s="88"/>
      <c r="C21" s="88"/>
      <c r="D21" s="88"/>
      <c r="E21" s="103">
        <v>98</v>
      </c>
      <c r="F21" s="93" t="s">
        <v>145</v>
      </c>
      <c r="G21" s="88" t="s">
        <v>133</v>
      </c>
      <c r="H21" s="88">
        <v>65</v>
      </c>
      <c r="I21" s="88" t="s">
        <v>142</v>
      </c>
      <c r="J21" s="88" t="s">
        <v>162</v>
      </c>
      <c r="K21" s="100">
        <f>SUM(E21*H21)</f>
        <v>6370</v>
      </c>
      <c r="L21" s="99"/>
      <c r="M21" s="97"/>
    </row>
    <row r="22" spans="1:13" ht="15">
      <c r="A22" s="102" t="s">
        <v>143</v>
      </c>
      <c r="B22" s="102"/>
      <c r="C22" s="102"/>
      <c r="D22" s="102"/>
      <c r="E22" s="107"/>
      <c r="F22" s="97"/>
      <c r="G22" s="97"/>
      <c r="H22" s="97"/>
      <c r="I22" s="97"/>
      <c r="J22" s="97"/>
      <c r="K22" s="106"/>
      <c r="L22" s="95">
        <f>SUM(K23:K26)</f>
        <v>5660.6</v>
      </c>
      <c r="M22" s="88"/>
    </row>
    <row r="23" spans="1:13" ht="15">
      <c r="A23" s="88" t="s">
        <v>146</v>
      </c>
      <c r="B23" s="88"/>
      <c r="C23" s="88"/>
      <c r="D23" s="88"/>
      <c r="E23" s="107">
        <f>SUM('ст-ть машины час'!G8)</f>
        <v>87.85</v>
      </c>
      <c r="F23" s="93" t="s">
        <v>145</v>
      </c>
      <c r="G23" s="97" t="s">
        <v>133</v>
      </c>
      <c r="H23" s="88">
        <v>20</v>
      </c>
      <c r="I23" s="88" t="s">
        <v>142</v>
      </c>
      <c r="J23" s="88" t="s">
        <v>162</v>
      </c>
      <c r="K23" s="103">
        <f>SUM(E23*H23)</f>
        <v>1757</v>
      </c>
      <c r="L23" s="104"/>
      <c r="M23" s="88"/>
    </row>
    <row r="24" spans="1:13" ht="15">
      <c r="A24" s="88" t="s">
        <v>147</v>
      </c>
      <c r="B24" s="88"/>
      <c r="C24" s="88"/>
      <c r="D24" s="88"/>
      <c r="E24" s="107">
        <f>SUM('ст-ть машины час'!G4)</f>
        <v>109.08</v>
      </c>
      <c r="F24" s="93" t="s">
        <v>145</v>
      </c>
      <c r="G24" s="97" t="s">
        <v>133</v>
      </c>
      <c r="H24" s="88">
        <v>20</v>
      </c>
      <c r="I24" s="88" t="s">
        <v>142</v>
      </c>
      <c r="J24" s="88" t="s">
        <v>162</v>
      </c>
      <c r="K24" s="103">
        <f>SUM(E24*H24)</f>
        <v>2181.6</v>
      </c>
      <c r="L24" s="104"/>
      <c r="M24" s="88"/>
    </row>
    <row r="25" spans="1:13" ht="15">
      <c r="A25" s="88" t="s">
        <v>154</v>
      </c>
      <c r="B25" s="88"/>
      <c r="C25" s="88"/>
      <c r="D25" s="88"/>
      <c r="E25" s="103">
        <f>SUM('ст-ть машины час'!G10)</f>
        <v>72.9</v>
      </c>
      <c r="F25" s="93" t="s">
        <v>145</v>
      </c>
      <c r="G25" s="97" t="s">
        <v>133</v>
      </c>
      <c r="H25" s="88">
        <v>10</v>
      </c>
      <c r="I25" s="88" t="s">
        <v>142</v>
      </c>
      <c r="J25" s="88" t="s">
        <v>162</v>
      </c>
      <c r="K25" s="103">
        <f>SUM(E25*H25)</f>
        <v>729</v>
      </c>
      <c r="L25" s="99"/>
      <c r="M25" s="97"/>
    </row>
    <row r="26" spans="1:13" ht="15">
      <c r="A26" s="88" t="s">
        <v>226</v>
      </c>
      <c r="B26" s="88"/>
      <c r="C26" s="88"/>
      <c r="D26" s="88"/>
      <c r="E26" s="103">
        <v>99.3</v>
      </c>
      <c r="F26" s="93" t="s">
        <v>145</v>
      </c>
      <c r="G26" s="88" t="s">
        <v>133</v>
      </c>
      <c r="H26" s="88">
        <v>10</v>
      </c>
      <c r="I26" s="88" t="s">
        <v>142</v>
      </c>
      <c r="J26" s="88" t="s">
        <v>162</v>
      </c>
      <c r="K26" s="100">
        <f>SUM(E26*H26)</f>
        <v>993</v>
      </c>
      <c r="L26" s="99"/>
      <c r="M26" s="97"/>
    </row>
    <row r="27" spans="1:13" ht="15">
      <c r="A27" s="102" t="s">
        <v>144</v>
      </c>
      <c r="B27" s="102"/>
      <c r="C27" s="102"/>
      <c r="D27" s="102"/>
      <c r="E27" s="107"/>
      <c r="F27" s="97"/>
      <c r="G27" s="97"/>
      <c r="H27" s="97"/>
      <c r="I27" s="97"/>
      <c r="J27" s="97"/>
      <c r="K27" s="106"/>
      <c r="L27" s="95">
        <f>SUM(K28)</f>
        <v>520.4</v>
      </c>
      <c r="M27" s="88"/>
    </row>
    <row r="28" spans="1:13" ht="15">
      <c r="A28" s="159" t="s">
        <v>255</v>
      </c>
      <c r="B28" s="159"/>
      <c r="C28" s="159"/>
      <c r="D28" s="159"/>
      <c r="E28" s="158">
        <f>SUM('ст-ть машины час'!H8)</f>
        <v>26.02</v>
      </c>
      <c r="F28" s="93" t="s">
        <v>145</v>
      </c>
      <c r="G28" s="160" t="s">
        <v>133</v>
      </c>
      <c r="H28" s="160">
        <v>20</v>
      </c>
      <c r="I28" s="88" t="s">
        <v>142</v>
      </c>
      <c r="J28" s="88" t="s">
        <v>162</v>
      </c>
      <c r="K28" s="161">
        <f>SUM(E28*H28)</f>
        <v>520.4</v>
      </c>
      <c r="L28" s="162"/>
      <c r="M28" s="159"/>
    </row>
    <row r="29" spans="1:13" ht="15">
      <c r="A29" s="102" t="s">
        <v>178</v>
      </c>
      <c r="B29" s="108"/>
      <c r="C29" s="108"/>
      <c r="D29" s="108"/>
      <c r="E29" s="107"/>
      <c r="F29" s="97"/>
      <c r="G29" s="97"/>
      <c r="H29" s="97"/>
      <c r="I29" s="97"/>
      <c r="J29" s="97"/>
      <c r="K29" s="106"/>
      <c r="L29" s="95">
        <f>K30+K31+K32+K33+K34+K35+K36+K37</f>
        <v>31585.97952</v>
      </c>
      <c r="M29" s="97"/>
    </row>
    <row r="30" spans="1:14" ht="15">
      <c r="A30" s="97" t="s">
        <v>120</v>
      </c>
      <c r="B30" s="97"/>
      <c r="C30" s="97"/>
      <c r="D30" s="97"/>
      <c r="E30" s="107"/>
      <c r="F30" s="97"/>
      <c r="G30" s="97"/>
      <c r="H30" s="97"/>
      <c r="I30" s="97"/>
      <c r="J30" s="97"/>
      <c r="K30" s="100">
        <f>N30*L3</f>
        <v>18937.1952</v>
      </c>
      <c r="L30" s="104"/>
      <c r="M30" s="97"/>
      <c r="N30">
        <v>0.378</v>
      </c>
    </row>
    <row r="31" spans="1:14" ht="15">
      <c r="A31" s="97" t="s">
        <v>121</v>
      </c>
      <c r="B31" s="97"/>
      <c r="C31" s="97"/>
      <c r="D31" s="97"/>
      <c r="E31" s="107"/>
      <c r="F31" s="97"/>
      <c r="G31" s="97"/>
      <c r="H31" s="97"/>
      <c r="I31" s="97"/>
      <c r="J31" s="97"/>
      <c r="K31" s="100">
        <f>N31*L3</f>
        <v>5711.2176</v>
      </c>
      <c r="L31" s="104"/>
      <c r="M31" s="97"/>
      <c r="N31">
        <v>0.114</v>
      </c>
    </row>
    <row r="32" spans="1:14" ht="15">
      <c r="A32" s="97" t="s">
        <v>122</v>
      </c>
      <c r="B32" s="97"/>
      <c r="C32" s="97"/>
      <c r="D32" s="97"/>
      <c r="E32" s="107"/>
      <c r="F32" s="97"/>
      <c r="G32" s="97"/>
      <c r="H32" s="97"/>
      <c r="I32" s="97"/>
      <c r="J32" s="97"/>
      <c r="K32" s="100">
        <f>N32*L3</f>
        <v>485.95447999999993</v>
      </c>
      <c r="L32" s="104"/>
      <c r="M32" s="97"/>
      <c r="N32">
        <v>0.0097</v>
      </c>
    </row>
    <row r="33" spans="1:14" ht="15">
      <c r="A33" s="97" t="s">
        <v>123</v>
      </c>
      <c r="B33" s="97"/>
      <c r="C33" s="97"/>
      <c r="D33" s="97"/>
      <c r="E33" s="107"/>
      <c r="F33" s="97"/>
      <c r="G33" s="97"/>
      <c r="H33" s="97"/>
      <c r="I33" s="97"/>
      <c r="J33" s="97"/>
      <c r="K33" s="100">
        <f>N33*L3</f>
        <v>2254.4279999999994</v>
      </c>
      <c r="L33" s="104"/>
      <c r="M33" s="97"/>
      <c r="N33">
        <v>0.045</v>
      </c>
    </row>
    <row r="34" spans="1:14" ht="15">
      <c r="A34" s="97" t="s">
        <v>124</v>
      </c>
      <c r="B34" s="97"/>
      <c r="C34" s="97"/>
      <c r="D34" s="97"/>
      <c r="E34" s="107"/>
      <c r="F34" s="97"/>
      <c r="G34" s="97"/>
      <c r="H34" s="97"/>
      <c r="I34" s="97"/>
      <c r="J34" s="97"/>
      <c r="K34" s="100">
        <f>N34*L3</f>
        <v>526.0332</v>
      </c>
      <c r="L34" s="104"/>
      <c r="M34" s="103"/>
      <c r="N34">
        <v>0.0105</v>
      </c>
    </row>
    <row r="35" spans="1:14" ht="15">
      <c r="A35" s="97" t="s">
        <v>125</v>
      </c>
      <c r="B35" s="97"/>
      <c r="C35" s="97"/>
      <c r="D35" s="97"/>
      <c r="E35" s="107"/>
      <c r="F35" s="97"/>
      <c r="G35" s="97"/>
      <c r="H35" s="97"/>
      <c r="I35" s="97"/>
      <c r="J35" s="97"/>
      <c r="K35" s="179">
        <f>N35*L3</f>
        <v>1808.5522399999998</v>
      </c>
      <c r="L35" s="104"/>
      <c r="M35" s="103"/>
      <c r="N35" s="302">
        <v>0.0361</v>
      </c>
    </row>
    <row r="36" spans="1:14" ht="15">
      <c r="A36" s="97" t="s">
        <v>126</v>
      </c>
      <c r="B36" s="97"/>
      <c r="C36" s="97"/>
      <c r="D36" s="97"/>
      <c r="E36" s="107"/>
      <c r="F36" s="97"/>
      <c r="G36" s="97"/>
      <c r="H36" s="97"/>
      <c r="I36" s="97"/>
      <c r="J36" s="97"/>
      <c r="K36" s="100">
        <f>N36*L3</f>
        <v>350.68879999999996</v>
      </c>
      <c r="L36" s="104"/>
      <c r="M36" s="103"/>
      <c r="N36">
        <v>0.007</v>
      </c>
    </row>
    <row r="37" spans="1:14" ht="15">
      <c r="A37" s="97" t="s">
        <v>247</v>
      </c>
      <c r="B37" s="97"/>
      <c r="C37" s="97"/>
      <c r="D37" s="97"/>
      <c r="E37" s="107"/>
      <c r="F37" s="97"/>
      <c r="G37" s="97"/>
      <c r="H37" s="97"/>
      <c r="I37" s="97"/>
      <c r="J37" s="97"/>
      <c r="K37" s="100">
        <v>1511.91</v>
      </c>
      <c r="L37" s="104"/>
      <c r="M37" s="103"/>
      <c r="N37" s="302">
        <v>0.0302</v>
      </c>
    </row>
    <row r="38" spans="1:13" ht="15">
      <c r="A38" s="326" t="s">
        <v>127</v>
      </c>
      <c r="B38" s="326"/>
      <c r="C38" s="326"/>
      <c r="D38" s="326"/>
      <c r="E38" s="326"/>
      <c r="F38" s="165"/>
      <c r="G38" s="88"/>
      <c r="H38" s="88"/>
      <c r="I38" s="88"/>
      <c r="J38" s="88"/>
      <c r="K38" s="156"/>
      <c r="L38" s="105"/>
      <c r="M38" s="109">
        <f>L3+K30</f>
        <v>69035.5952</v>
      </c>
    </row>
    <row r="39" spans="1:13" ht="15">
      <c r="A39" s="110" t="s">
        <v>128</v>
      </c>
      <c r="B39" s="110"/>
      <c r="C39" s="110"/>
      <c r="D39" s="110"/>
      <c r="E39" s="107"/>
      <c r="F39" s="97"/>
      <c r="G39" s="97"/>
      <c r="H39" s="97"/>
      <c r="I39" s="97"/>
      <c r="J39" s="97"/>
      <c r="K39" s="106"/>
      <c r="L39" s="104"/>
      <c r="M39" s="111">
        <f>L11+K31</f>
        <v>20840.9344</v>
      </c>
    </row>
    <row r="40" spans="1:13" ht="15">
      <c r="A40" s="164"/>
      <c r="B40" s="164"/>
      <c r="C40" s="164"/>
      <c r="D40" s="164"/>
      <c r="E40" s="103"/>
      <c r="F40" s="88"/>
      <c r="G40" s="88"/>
      <c r="H40" s="88"/>
      <c r="I40" s="88"/>
      <c r="J40" s="88"/>
      <c r="K40" s="100"/>
      <c r="L40" s="90"/>
      <c r="M40" s="88"/>
    </row>
    <row r="41" spans="1:13" ht="15">
      <c r="A41" s="164"/>
      <c r="B41" s="164"/>
      <c r="C41" s="164"/>
      <c r="D41" s="164"/>
      <c r="E41" s="103"/>
      <c r="F41" s="88"/>
      <c r="G41" s="88"/>
      <c r="H41" s="88"/>
      <c r="I41" s="88"/>
      <c r="J41" s="88"/>
      <c r="K41" s="100"/>
      <c r="L41" s="90"/>
      <c r="M41" s="88"/>
    </row>
    <row r="42" spans="1:13" ht="15">
      <c r="A42" s="112" t="s">
        <v>129</v>
      </c>
      <c r="B42" s="112"/>
      <c r="C42" s="112"/>
      <c r="D42" s="112"/>
      <c r="E42" s="103"/>
      <c r="F42" s="88"/>
      <c r="G42" s="88"/>
      <c r="H42" s="88"/>
      <c r="I42" s="88"/>
      <c r="J42" s="88"/>
      <c r="K42" s="100"/>
      <c r="L42" s="113">
        <f>SUM(L3:L40)</f>
        <v>244311.64632</v>
      </c>
      <c r="M42" s="88"/>
    </row>
    <row r="43" spans="1:13" ht="15">
      <c r="A43" s="164"/>
      <c r="B43" s="164"/>
      <c r="C43" s="164"/>
      <c r="D43" s="164"/>
      <c r="E43" s="103"/>
      <c r="F43" s="88"/>
      <c r="G43" s="88"/>
      <c r="H43" s="88"/>
      <c r="I43" s="88"/>
      <c r="J43" s="88"/>
      <c r="K43" s="100"/>
      <c r="L43" s="92"/>
      <c r="M43" s="88"/>
    </row>
    <row r="44" spans="1:13" ht="15">
      <c r="A44" s="112" t="s">
        <v>130</v>
      </c>
      <c r="B44" s="112"/>
      <c r="C44" s="112"/>
      <c r="D44" s="112"/>
      <c r="E44" s="103"/>
      <c r="F44" s="88"/>
      <c r="G44" s="88"/>
      <c r="H44" s="88"/>
      <c r="I44" s="116"/>
      <c r="J44" s="116"/>
      <c r="K44" s="103"/>
      <c r="L44" s="117"/>
      <c r="M44" s="88"/>
    </row>
    <row r="45" spans="1:12" ht="15">
      <c r="A45" s="118"/>
      <c r="B45" s="118"/>
      <c r="C45" s="118"/>
      <c r="D45" s="118"/>
      <c r="E45" s="141"/>
      <c r="F45" s="118"/>
      <c r="G45" s="118"/>
      <c r="H45" s="118"/>
      <c r="I45" s="118"/>
      <c r="J45" s="118"/>
      <c r="K45" s="141"/>
      <c r="L45" s="87"/>
    </row>
  </sheetData>
  <sheetProtection/>
  <mergeCells count="3">
    <mergeCell ref="A1:M1"/>
    <mergeCell ref="A3:H3"/>
    <mergeCell ref="A38:E38"/>
  </mergeCells>
  <printOptions/>
  <pageMargins left="0.7" right="0.7" top="0.75" bottom="0.75" header="0.3" footer="0.3"/>
  <pageSetup horizontalDpi="600" verticalDpi="600" orientation="portrait" paperSize="9" scale="90" r:id="rId1"/>
</worksheet>
</file>

<file path=xl/worksheets/sheet27.xml><?xml version="1.0" encoding="utf-8"?>
<worksheet xmlns="http://schemas.openxmlformats.org/spreadsheetml/2006/main" xmlns:r="http://schemas.openxmlformats.org/officeDocument/2006/relationships">
  <dimension ref="A1:N46"/>
  <sheetViews>
    <sheetView workbookViewId="0" topLeftCell="A1">
      <selection activeCell="R44" sqref="R44"/>
    </sheetView>
  </sheetViews>
  <sheetFormatPr defaultColWidth="9.140625" defaultRowHeight="15"/>
  <cols>
    <col min="1" max="1" width="19.57421875" style="0" customWidth="1"/>
    <col min="2" max="2" width="2.8515625" style="0" customWidth="1"/>
    <col min="3" max="3" width="5.140625" style="0" customWidth="1"/>
    <col min="4" max="4" width="1.421875" style="0" customWidth="1"/>
    <col min="5" max="5" width="8.421875" style="0" customWidth="1"/>
    <col min="7" max="7" width="2.28125" style="0" customWidth="1"/>
    <col min="8" max="8" width="4.7109375" style="0" customWidth="1"/>
    <col min="10" max="10" width="1.57421875" style="0" customWidth="1"/>
    <col min="11" max="11" width="9.8515625" style="0" customWidth="1"/>
    <col min="12" max="12" width="11.00390625" style="0" customWidth="1"/>
    <col min="13" max="13" width="9.57421875" style="0" bestFit="1" customWidth="1"/>
  </cols>
  <sheetData>
    <row r="1" spans="1:13" ht="26.25" customHeight="1">
      <c r="A1" s="318" t="s">
        <v>12</v>
      </c>
      <c r="B1" s="318"/>
      <c r="C1" s="318"/>
      <c r="D1" s="318"/>
      <c r="E1" s="318"/>
      <c r="F1" s="318"/>
      <c r="G1" s="318"/>
      <c r="H1" s="318"/>
      <c r="I1" s="318"/>
      <c r="J1" s="318"/>
      <c r="K1" s="318"/>
      <c r="L1" s="318"/>
      <c r="M1" s="318"/>
    </row>
    <row r="2" spans="1:13" ht="15">
      <c r="A2" s="88"/>
      <c r="B2" s="88"/>
      <c r="C2" s="88"/>
      <c r="D2" s="88"/>
      <c r="E2" s="103"/>
      <c r="F2" s="88"/>
      <c r="G2" s="88"/>
      <c r="H2" s="88"/>
      <c r="I2" s="88"/>
      <c r="J2" s="88"/>
      <c r="K2" s="103" t="s">
        <v>117</v>
      </c>
      <c r="L2" s="88" t="s">
        <v>117</v>
      </c>
      <c r="M2" s="88"/>
    </row>
    <row r="3" spans="1:13" ht="15">
      <c r="A3" s="325" t="s">
        <v>118</v>
      </c>
      <c r="B3" s="325"/>
      <c r="C3" s="325"/>
      <c r="D3" s="325"/>
      <c r="E3" s="325"/>
      <c r="F3" s="325"/>
      <c r="G3" s="325"/>
      <c r="H3" s="325"/>
      <c r="I3" s="88"/>
      <c r="J3" s="88"/>
      <c r="K3" s="100"/>
      <c r="L3" s="90">
        <f>SUM(K4:K10)</f>
        <v>48488.45999999999</v>
      </c>
      <c r="M3" s="88"/>
    </row>
    <row r="4" spans="1:13" ht="15">
      <c r="A4" s="91" t="s">
        <v>132</v>
      </c>
      <c r="B4">
        <v>1</v>
      </c>
      <c r="C4" s="91" t="s">
        <v>116</v>
      </c>
      <c r="D4" s="91" t="s">
        <v>133</v>
      </c>
      <c r="E4" s="93">
        <v>75.48</v>
      </c>
      <c r="F4" s="93" t="s">
        <v>145</v>
      </c>
      <c r="G4" s="143" t="s">
        <v>134</v>
      </c>
      <c r="H4" s="89">
        <v>55</v>
      </c>
      <c r="I4" s="91" t="s">
        <v>135</v>
      </c>
      <c r="J4" s="91" t="s">
        <v>162</v>
      </c>
      <c r="K4" s="92">
        <f aca="true" t="shared" si="0" ref="K4:K10">SUM(B4*E4*H4)</f>
        <v>4151.400000000001</v>
      </c>
      <c r="L4" s="92"/>
      <c r="M4" s="88"/>
    </row>
    <row r="5" spans="1:13" ht="15">
      <c r="A5" s="91" t="s">
        <v>153</v>
      </c>
      <c r="B5">
        <v>1</v>
      </c>
      <c r="C5" s="91" t="s">
        <v>116</v>
      </c>
      <c r="D5" s="91" t="s">
        <v>133</v>
      </c>
      <c r="E5" s="93">
        <v>56.57</v>
      </c>
      <c r="F5" s="93" t="s">
        <v>145</v>
      </c>
      <c r="G5" s="143" t="s">
        <v>133</v>
      </c>
      <c r="H5" s="89">
        <v>40</v>
      </c>
      <c r="I5" s="91" t="s">
        <v>135</v>
      </c>
      <c r="J5" s="91" t="s">
        <v>162</v>
      </c>
      <c r="K5" s="92">
        <f t="shared" si="0"/>
        <v>2262.8</v>
      </c>
      <c r="L5" s="92"/>
      <c r="M5" s="88"/>
    </row>
    <row r="6" spans="1:13" ht="15">
      <c r="A6" s="91" t="s">
        <v>182</v>
      </c>
      <c r="B6">
        <v>2</v>
      </c>
      <c r="C6" s="91" t="s">
        <v>116</v>
      </c>
      <c r="D6" s="91" t="s">
        <v>133</v>
      </c>
      <c r="E6" s="93">
        <v>53.84</v>
      </c>
      <c r="F6" s="93" t="s">
        <v>145</v>
      </c>
      <c r="G6" s="143" t="s">
        <v>133</v>
      </c>
      <c r="H6" s="91">
        <v>140</v>
      </c>
      <c r="I6" s="91" t="s">
        <v>135</v>
      </c>
      <c r="J6" s="91" t="s">
        <v>162</v>
      </c>
      <c r="K6" s="92">
        <f t="shared" si="0"/>
        <v>15075.2</v>
      </c>
      <c r="L6" s="92"/>
      <c r="M6" s="88"/>
    </row>
    <row r="7" spans="1:13" ht="15">
      <c r="A7" s="93" t="s">
        <v>137</v>
      </c>
      <c r="B7">
        <v>1</v>
      </c>
      <c r="C7" s="91" t="s">
        <v>116</v>
      </c>
      <c r="D7" s="91" t="s">
        <v>133</v>
      </c>
      <c r="E7" s="93">
        <v>61.17</v>
      </c>
      <c r="F7" s="93" t="s">
        <v>145</v>
      </c>
      <c r="G7" s="144" t="s">
        <v>133</v>
      </c>
      <c r="H7" s="159">
        <v>130</v>
      </c>
      <c r="I7" s="93" t="s">
        <v>136</v>
      </c>
      <c r="J7" s="93" t="s">
        <v>162</v>
      </c>
      <c r="K7" s="92">
        <f t="shared" si="0"/>
        <v>7952.1</v>
      </c>
      <c r="L7" s="92"/>
      <c r="M7" s="88"/>
    </row>
    <row r="8" spans="1:13" ht="15">
      <c r="A8" s="93" t="s">
        <v>137</v>
      </c>
      <c r="B8">
        <v>1</v>
      </c>
      <c r="C8" s="91" t="s">
        <v>116</v>
      </c>
      <c r="D8" s="91" t="s">
        <v>133</v>
      </c>
      <c r="E8" s="93">
        <v>70.97</v>
      </c>
      <c r="F8" s="93" t="s">
        <v>145</v>
      </c>
      <c r="G8" s="144" t="s">
        <v>133</v>
      </c>
      <c r="H8" s="159">
        <v>85</v>
      </c>
      <c r="I8" s="93" t="s">
        <v>136</v>
      </c>
      <c r="J8" s="93" t="s">
        <v>162</v>
      </c>
      <c r="K8" s="92">
        <f t="shared" si="0"/>
        <v>6032.45</v>
      </c>
      <c r="L8" s="92"/>
      <c r="M8" s="88"/>
    </row>
    <row r="9" spans="1:13" ht="15">
      <c r="A9" s="91" t="s">
        <v>152</v>
      </c>
      <c r="B9">
        <v>1</v>
      </c>
      <c r="C9" s="91" t="s">
        <v>116</v>
      </c>
      <c r="D9" s="91" t="s">
        <v>133</v>
      </c>
      <c r="E9" s="93">
        <v>77.04</v>
      </c>
      <c r="F9" s="93" t="s">
        <v>145</v>
      </c>
      <c r="G9" s="144" t="s">
        <v>133</v>
      </c>
      <c r="H9" s="91">
        <v>130</v>
      </c>
      <c r="I9" s="93" t="s">
        <v>136</v>
      </c>
      <c r="J9" s="93" t="s">
        <v>162</v>
      </c>
      <c r="K9" s="92">
        <f t="shared" si="0"/>
        <v>10015.2</v>
      </c>
      <c r="L9" s="92"/>
      <c r="M9" s="88"/>
    </row>
    <row r="10" spans="1:13" ht="15">
      <c r="A10" s="91" t="s">
        <v>152</v>
      </c>
      <c r="B10">
        <v>1</v>
      </c>
      <c r="C10" s="91" t="s">
        <v>116</v>
      </c>
      <c r="D10" s="91" t="s">
        <v>133</v>
      </c>
      <c r="E10" s="93">
        <v>58.81</v>
      </c>
      <c r="F10" s="93" t="s">
        <v>145</v>
      </c>
      <c r="G10" s="144" t="s">
        <v>133</v>
      </c>
      <c r="H10" s="91">
        <v>51</v>
      </c>
      <c r="I10" s="93" t="s">
        <v>136</v>
      </c>
      <c r="J10" s="93" t="s">
        <v>162</v>
      </c>
      <c r="K10" s="92">
        <f t="shared" si="0"/>
        <v>2999.31</v>
      </c>
      <c r="L10" s="92"/>
      <c r="M10" s="88"/>
    </row>
    <row r="11" spans="1:13" ht="15">
      <c r="A11" s="164" t="s">
        <v>139</v>
      </c>
      <c r="B11" s="164"/>
      <c r="C11" s="164"/>
      <c r="D11" s="164"/>
      <c r="E11" s="103"/>
      <c r="F11" s="88"/>
      <c r="G11" s="88"/>
      <c r="H11" s="88"/>
      <c r="I11" s="155">
        <v>0.302</v>
      </c>
      <c r="J11" s="155"/>
      <c r="K11" s="100"/>
      <c r="L11" s="95">
        <f>SUM(L3*I11)</f>
        <v>14643.514919999998</v>
      </c>
      <c r="M11" s="88"/>
    </row>
    <row r="12" spans="1:13" ht="15">
      <c r="A12" s="96" t="s">
        <v>119</v>
      </c>
      <c r="B12" s="96"/>
      <c r="C12" s="96"/>
      <c r="D12" s="96"/>
      <c r="E12" s="107"/>
      <c r="F12" s="97"/>
      <c r="G12" s="97"/>
      <c r="H12" s="97"/>
      <c r="I12" s="97"/>
      <c r="J12" s="97"/>
      <c r="K12" s="106"/>
      <c r="L12" s="98">
        <f>K13+K14+K15+K16+K17</f>
        <v>158790.65</v>
      </c>
      <c r="M12" s="88"/>
    </row>
    <row r="13" spans="1:13" ht="15">
      <c r="A13" s="88" t="s">
        <v>146</v>
      </c>
      <c r="B13" s="88"/>
      <c r="C13" s="88"/>
      <c r="D13" s="88"/>
      <c r="E13" s="103">
        <v>349.32</v>
      </c>
      <c r="F13" s="93" t="s">
        <v>145</v>
      </c>
      <c r="G13" s="88" t="s">
        <v>133</v>
      </c>
      <c r="H13" s="88">
        <v>130</v>
      </c>
      <c r="I13" s="88" t="s">
        <v>142</v>
      </c>
      <c r="J13" s="88" t="s">
        <v>162</v>
      </c>
      <c r="K13" s="100">
        <f>SUM(E13*H13)</f>
        <v>45411.6</v>
      </c>
      <c r="L13" s="98"/>
      <c r="M13" s="88"/>
    </row>
    <row r="14" spans="1:13" ht="15">
      <c r="A14" s="88" t="s">
        <v>229</v>
      </c>
      <c r="B14" s="88"/>
      <c r="C14" s="88"/>
      <c r="D14" s="88"/>
      <c r="E14" s="103">
        <v>366.79</v>
      </c>
      <c r="F14" s="93" t="s">
        <v>145</v>
      </c>
      <c r="G14" s="88" t="s">
        <v>133</v>
      </c>
      <c r="H14" s="88">
        <v>85</v>
      </c>
      <c r="I14" s="88" t="s">
        <v>142</v>
      </c>
      <c r="J14" s="88" t="s">
        <v>162</v>
      </c>
      <c r="K14" s="100">
        <f>SUM(E14*H14)</f>
        <v>31177.15</v>
      </c>
      <c r="L14" s="99"/>
      <c r="M14" s="88"/>
    </row>
    <row r="15" spans="1:13" ht="15">
      <c r="A15" s="88" t="s">
        <v>312</v>
      </c>
      <c r="B15" s="88"/>
      <c r="C15" s="88"/>
      <c r="D15" s="88"/>
      <c r="E15" s="103">
        <v>502.68</v>
      </c>
      <c r="F15" s="93" t="s">
        <v>145</v>
      </c>
      <c r="G15" s="88" t="s">
        <v>133</v>
      </c>
      <c r="H15" s="88">
        <v>130</v>
      </c>
      <c r="I15" s="88" t="s">
        <v>142</v>
      </c>
      <c r="J15" s="88" t="s">
        <v>162</v>
      </c>
      <c r="K15" s="100">
        <f>SUM(E15*H15)</f>
        <v>65348.4</v>
      </c>
      <c r="L15" s="99"/>
      <c r="M15" s="97"/>
    </row>
    <row r="16" spans="1:13" ht="15">
      <c r="A16" s="88" t="s">
        <v>111</v>
      </c>
      <c r="B16" s="88"/>
      <c r="C16" s="88"/>
      <c r="D16" s="88"/>
      <c r="E16" s="103">
        <v>88.7</v>
      </c>
      <c r="F16" s="93" t="s">
        <v>145</v>
      </c>
      <c r="G16" s="88" t="s">
        <v>133</v>
      </c>
      <c r="H16" s="88">
        <v>40</v>
      </c>
      <c r="I16" s="88" t="s">
        <v>142</v>
      </c>
      <c r="J16" s="88" t="s">
        <v>162</v>
      </c>
      <c r="K16" s="100">
        <f>SUM(E16*H16)</f>
        <v>3548</v>
      </c>
      <c r="L16" s="99"/>
      <c r="M16" s="97"/>
    </row>
    <row r="17" spans="1:13" ht="15">
      <c r="A17" s="88" t="s">
        <v>173</v>
      </c>
      <c r="B17" s="88"/>
      <c r="C17" s="88"/>
      <c r="D17" s="88"/>
      <c r="E17" s="103">
        <v>266.11</v>
      </c>
      <c r="F17" s="93" t="s">
        <v>145</v>
      </c>
      <c r="G17" s="88" t="s">
        <v>133</v>
      </c>
      <c r="H17" s="88">
        <v>50</v>
      </c>
      <c r="I17" s="88" t="s">
        <v>142</v>
      </c>
      <c r="J17" s="88" t="s">
        <v>162</v>
      </c>
      <c r="K17" s="100">
        <f>SUM(E17*H17)</f>
        <v>13305.5</v>
      </c>
      <c r="L17" s="99"/>
      <c r="M17" s="97"/>
    </row>
    <row r="18" spans="1:13" ht="15">
      <c r="A18" s="164" t="s">
        <v>141</v>
      </c>
      <c r="B18" s="164"/>
      <c r="C18" s="164"/>
      <c r="D18" s="164"/>
      <c r="E18" s="103"/>
      <c r="F18" s="88"/>
      <c r="G18" s="88"/>
      <c r="H18" s="88"/>
      <c r="I18" s="88"/>
      <c r="J18" s="88"/>
      <c r="K18" s="100"/>
      <c r="L18" s="90">
        <f>K19+K20+K21+K22+K23</f>
        <v>26356.4</v>
      </c>
      <c r="M18" s="88"/>
    </row>
    <row r="19" spans="1:13" ht="15">
      <c r="A19" s="88" t="s">
        <v>146</v>
      </c>
      <c r="B19" s="88"/>
      <c r="C19" s="88"/>
      <c r="D19" s="88"/>
      <c r="E19" s="103">
        <v>47.34</v>
      </c>
      <c r="F19" s="93" t="s">
        <v>145</v>
      </c>
      <c r="G19" s="88" t="s">
        <v>133</v>
      </c>
      <c r="H19" s="88">
        <v>130</v>
      </c>
      <c r="I19" s="88" t="s">
        <v>142</v>
      </c>
      <c r="J19" s="88" t="s">
        <v>162</v>
      </c>
      <c r="K19" s="100">
        <f>SUM(E19*H19)</f>
        <v>6154.200000000001</v>
      </c>
      <c r="L19" s="90"/>
      <c r="M19" s="88"/>
    </row>
    <row r="20" spans="1:13" ht="15">
      <c r="A20" s="88" t="s">
        <v>229</v>
      </c>
      <c r="B20" s="88"/>
      <c r="C20" s="88"/>
      <c r="D20" s="88"/>
      <c r="E20" s="103">
        <v>49.7</v>
      </c>
      <c r="F20" s="93" t="s">
        <v>145</v>
      </c>
      <c r="G20" s="88" t="s">
        <v>133</v>
      </c>
      <c r="H20" s="88">
        <v>85</v>
      </c>
      <c r="I20" s="88" t="s">
        <v>142</v>
      </c>
      <c r="J20" s="88" t="s">
        <v>162</v>
      </c>
      <c r="K20" s="100">
        <f>SUM(E20*H20)</f>
        <v>4224.5</v>
      </c>
      <c r="L20" s="101"/>
      <c r="M20" s="97"/>
    </row>
    <row r="21" spans="1:13" ht="15">
      <c r="A21" s="88" t="s">
        <v>289</v>
      </c>
      <c r="B21" s="88"/>
      <c r="C21" s="88"/>
      <c r="D21" s="88"/>
      <c r="E21" s="103">
        <v>98</v>
      </c>
      <c r="F21" s="93" t="s">
        <v>145</v>
      </c>
      <c r="G21" s="88" t="s">
        <v>133</v>
      </c>
      <c r="H21" s="88">
        <v>130</v>
      </c>
      <c r="I21" s="88" t="s">
        <v>142</v>
      </c>
      <c r="J21" s="88" t="s">
        <v>162</v>
      </c>
      <c r="K21" s="100">
        <f>SUM(E21*H21)</f>
        <v>12740</v>
      </c>
      <c r="L21" s="101"/>
      <c r="M21" s="88"/>
    </row>
    <row r="22" spans="1:13" ht="15">
      <c r="A22" s="88" t="s">
        <v>111</v>
      </c>
      <c r="B22" s="88"/>
      <c r="C22" s="88"/>
      <c r="D22" s="88"/>
      <c r="E22" s="103">
        <v>31.68</v>
      </c>
      <c r="F22" s="93" t="s">
        <v>145</v>
      </c>
      <c r="G22" s="88" t="s">
        <v>133</v>
      </c>
      <c r="H22" s="88">
        <v>40</v>
      </c>
      <c r="I22" s="88" t="s">
        <v>142</v>
      </c>
      <c r="J22" s="88" t="s">
        <v>162</v>
      </c>
      <c r="K22" s="100">
        <f>SUM(E22*H22)</f>
        <v>1267.2</v>
      </c>
      <c r="L22" s="99"/>
      <c r="M22" s="97"/>
    </row>
    <row r="23" spans="1:13" ht="15">
      <c r="A23" s="88" t="s">
        <v>173</v>
      </c>
      <c r="B23" s="88"/>
      <c r="C23" s="88"/>
      <c r="D23" s="88"/>
      <c r="E23" s="103">
        <v>39.41</v>
      </c>
      <c r="F23" s="93" t="s">
        <v>145</v>
      </c>
      <c r="G23" s="88" t="s">
        <v>133</v>
      </c>
      <c r="H23" s="88">
        <v>50</v>
      </c>
      <c r="I23" s="88" t="s">
        <v>142</v>
      </c>
      <c r="J23" s="88" t="s">
        <v>162</v>
      </c>
      <c r="K23" s="100">
        <f>SUM(E23*H23)</f>
        <v>1970.4999999999998</v>
      </c>
      <c r="L23" s="99"/>
      <c r="M23" s="97"/>
    </row>
    <row r="24" spans="1:13" ht="15">
      <c r="A24" s="102" t="s">
        <v>143</v>
      </c>
      <c r="B24" s="102"/>
      <c r="C24" s="102"/>
      <c r="D24" s="102"/>
      <c r="E24" s="107"/>
      <c r="F24" s="97"/>
      <c r="G24" s="97"/>
      <c r="H24" s="97"/>
      <c r="I24" s="97"/>
      <c r="J24" s="97"/>
      <c r="K24" s="106"/>
      <c r="L24" s="95">
        <f>K25+K26+K27+K28+K29</f>
        <v>13420</v>
      </c>
      <c r="M24" s="88"/>
    </row>
    <row r="25" spans="1:13" ht="15">
      <c r="A25" s="88" t="s">
        <v>146</v>
      </c>
      <c r="B25" s="88"/>
      <c r="C25" s="88"/>
      <c r="D25" s="88"/>
      <c r="E25" s="107">
        <v>87.85</v>
      </c>
      <c r="F25" s="93" t="s">
        <v>145</v>
      </c>
      <c r="G25" s="97" t="s">
        <v>133</v>
      </c>
      <c r="H25" s="88">
        <v>30</v>
      </c>
      <c r="I25" s="88" t="s">
        <v>142</v>
      </c>
      <c r="J25" s="88" t="s">
        <v>162</v>
      </c>
      <c r="K25" s="103">
        <f>SUM(E25*H25)</f>
        <v>2635.5</v>
      </c>
      <c r="L25" s="95"/>
      <c r="M25" s="88"/>
    </row>
    <row r="26" spans="1:13" ht="15">
      <c r="A26" s="88" t="s">
        <v>229</v>
      </c>
      <c r="B26" s="88"/>
      <c r="C26" s="88"/>
      <c r="D26" s="88"/>
      <c r="E26" s="107">
        <v>109.08</v>
      </c>
      <c r="F26" s="93" t="s">
        <v>145</v>
      </c>
      <c r="G26" s="97" t="s">
        <v>133</v>
      </c>
      <c r="H26" s="88">
        <v>30</v>
      </c>
      <c r="I26" s="88" t="s">
        <v>142</v>
      </c>
      <c r="J26" s="88" t="s">
        <v>162</v>
      </c>
      <c r="K26" s="103">
        <f>SUM(E26*H26)</f>
        <v>3272.4</v>
      </c>
      <c r="L26" s="104"/>
      <c r="M26" s="88"/>
    </row>
    <row r="27" spans="1:13" ht="15">
      <c r="A27" s="88" t="s">
        <v>289</v>
      </c>
      <c r="B27" s="88"/>
      <c r="C27" s="88"/>
      <c r="D27" s="88"/>
      <c r="E27" s="103">
        <v>99.3</v>
      </c>
      <c r="F27" s="93" t="s">
        <v>145</v>
      </c>
      <c r="G27" s="97" t="s">
        <v>133</v>
      </c>
      <c r="H27" s="88">
        <v>25</v>
      </c>
      <c r="I27" s="88" t="s">
        <v>142</v>
      </c>
      <c r="J27" s="88" t="s">
        <v>162</v>
      </c>
      <c r="K27" s="103">
        <f>SUM(E27*H27)</f>
        <v>2482.5</v>
      </c>
      <c r="L27" s="99"/>
      <c r="M27" s="97"/>
    </row>
    <row r="28" spans="1:13" ht="15">
      <c r="A28" s="88" t="s">
        <v>111</v>
      </c>
      <c r="B28" s="88"/>
      <c r="C28" s="88"/>
      <c r="D28" s="88"/>
      <c r="E28" s="103">
        <v>109.48</v>
      </c>
      <c r="F28" s="93" t="s">
        <v>145</v>
      </c>
      <c r="G28" s="88" t="s">
        <v>133</v>
      </c>
      <c r="H28" s="88">
        <v>30</v>
      </c>
      <c r="I28" s="88" t="s">
        <v>142</v>
      </c>
      <c r="J28" s="88" t="s">
        <v>162</v>
      </c>
      <c r="K28" s="100">
        <f>SUM(E28*H28)</f>
        <v>3284.4</v>
      </c>
      <c r="L28" s="99"/>
      <c r="M28" s="97"/>
    </row>
    <row r="29" spans="1:13" ht="15">
      <c r="A29" s="88" t="s">
        <v>173</v>
      </c>
      <c r="B29" s="88"/>
      <c r="C29" s="88"/>
      <c r="D29" s="88"/>
      <c r="E29" s="103">
        <v>87.26</v>
      </c>
      <c r="F29" s="93" t="s">
        <v>145</v>
      </c>
      <c r="G29" s="88" t="s">
        <v>133</v>
      </c>
      <c r="H29" s="88">
        <v>20</v>
      </c>
      <c r="I29" s="88" t="s">
        <v>142</v>
      </c>
      <c r="J29" s="88" t="s">
        <v>162</v>
      </c>
      <c r="K29" s="100">
        <f>SUM(E29*H29)</f>
        <v>1745.2</v>
      </c>
      <c r="L29" s="99"/>
      <c r="M29" s="97"/>
    </row>
    <row r="30" spans="1:13" ht="15">
      <c r="A30" s="102" t="s">
        <v>274</v>
      </c>
      <c r="B30" s="108"/>
      <c r="C30" s="108"/>
      <c r="D30" s="108"/>
      <c r="E30" s="107"/>
      <c r="F30" s="97"/>
      <c r="G30" s="97"/>
      <c r="H30" s="97"/>
      <c r="I30" s="97"/>
      <c r="J30" s="97"/>
      <c r="K30" s="106"/>
      <c r="L30" s="95">
        <f>K31+K32+K33+K34+K35+K36+K37+K38</f>
        <v>30573.762538</v>
      </c>
      <c r="M30" s="97"/>
    </row>
    <row r="31" spans="1:14" ht="15">
      <c r="A31" s="97" t="s">
        <v>120</v>
      </c>
      <c r="B31" s="97"/>
      <c r="C31" s="97"/>
      <c r="D31" s="97"/>
      <c r="E31" s="107"/>
      <c r="F31" s="97"/>
      <c r="G31" s="97"/>
      <c r="H31" s="97"/>
      <c r="I31" s="97"/>
      <c r="J31" s="97"/>
      <c r="K31" s="100">
        <f>L3*N31</f>
        <v>18328.63788</v>
      </c>
      <c r="L31" s="104"/>
      <c r="M31" s="97"/>
      <c r="N31">
        <v>0.378</v>
      </c>
    </row>
    <row r="32" spans="1:14" ht="15">
      <c r="A32" s="97" t="s">
        <v>121</v>
      </c>
      <c r="B32" s="97"/>
      <c r="C32" s="97"/>
      <c r="D32" s="97"/>
      <c r="E32" s="107"/>
      <c r="F32" s="97"/>
      <c r="G32" s="97"/>
      <c r="H32" s="97"/>
      <c r="I32" s="97"/>
      <c r="J32" s="97"/>
      <c r="K32" s="100">
        <f>L3*N32</f>
        <v>5527.684439999999</v>
      </c>
      <c r="L32" s="104"/>
      <c r="M32" s="97"/>
      <c r="N32">
        <v>0.114</v>
      </c>
    </row>
    <row r="33" spans="1:14" ht="15">
      <c r="A33" s="97" t="s">
        <v>122</v>
      </c>
      <c r="B33" s="97"/>
      <c r="C33" s="97"/>
      <c r="D33" s="97"/>
      <c r="E33" s="107"/>
      <c r="F33" s="97"/>
      <c r="G33" s="97"/>
      <c r="H33" s="97"/>
      <c r="I33" s="97"/>
      <c r="J33" s="97"/>
      <c r="K33" s="100">
        <f>L3*N33</f>
        <v>470.3380619999999</v>
      </c>
      <c r="L33" s="104"/>
      <c r="M33" s="97"/>
      <c r="N33">
        <v>0.0097</v>
      </c>
    </row>
    <row r="34" spans="1:14" ht="15">
      <c r="A34" s="97" t="s">
        <v>123</v>
      </c>
      <c r="B34" s="97"/>
      <c r="C34" s="97"/>
      <c r="D34" s="97"/>
      <c r="E34" s="107"/>
      <c r="F34" s="97"/>
      <c r="G34" s="97"/>
      <c r="H34" s="97"/>
      <c r="I34" s="97"/>
      <c r="J34" s="97"/>
      <c r="K34" s="100">
        <f>L3*N34</f>
        <v>2181.9806999999996</v>
      </c>
      <c r="L34" s="104"/>
      <c r="M34" s="97"/>
      <c r="N34">
        <v>0.045</v>
      </c>
    </row>
    <row r="35" spans="1:14" ht="15">
      <c r="A35" s="97" t="s">
        <v>124</v>
      </c>
      <c r="B35" s="97"/>
      <c r="C35" s="97"/>
      <c r="D35" s="97"/>
      <c r="E35" s="107"/>
      <c r="F35" s="97"/>
      <c r="G35" s="97"/>
      <c r="H35" s="97"/>
      <c r="I35" s="97"/>
      <c r="J35" s="97"/>
      <c r="K35" s="100">
        <f>L3*N35</f>
        <v>509.12882999999994</v>
      </c>
      <c r="L35" s="104"/>
      <c r="M35" s="103"/>
      <c r="N35">
        <v>0.0105</v>
      </c>
    </row>
    <row r="36" spans="1:14" ht="15">
      <c r="A36" s="97" t="s">
        <v>125</v>
      </c>
      <c r="B36" s="97"/>
      <c r="C36" s="97"/>
      <c r="D36" s="97"/>
      <c r="E36" s="107"/>
      <c r="F36" s="97"/>
      <c r="G36" s="97"/>
      <c r="H36" s="97"/>
      <c r="I36" s="97"/>
      <c r="J36" s="97"/>
      <c r="K36" s="100">
        <f>L3*N36</f>
        <v>1750.4334059999996</v>
      </c>
      <c r="L36" s="104"/>
      <c r="M36" s="103"/>
      <c r="N36" s="302">
        <v>0.0361</v>
      </c>
    </row>
    <row r="37" spans="1:14" ht="15">
      <c r="A37" s="97" t="s">
        <v>126</v>
      </c>
      <c r="B37" s="97"/>
      <c r="C37" s="97"/>
      <c r="D37" s="97"/>
      <c r="E37" s="107"/>
      <c r="F37" s="97"/>
      <c r="G37" s="97"/>
      <c r="H37" s="97"/>
      <c r="I37" s="97"/>
      <c r="J37" s="97"/>
      <c r="K37" s="100">
        <f>L3*N37</f>
        <v>339.41921999999994</v>
      </c>
      <c r="L37" s="104"/>
      <c r="M37" s="103"/>
      <c r="N37">
        <v>0.007</v>
      </c>
    </row>
    <row r="38" spans="1:14" ht="15">
      <c r="A38" s="97" t="s">
        <v>247</v>
      </c>
      <c r="B38" s="97"/>
      <c r="C38" s="97"/>
      <c r="D38" s="97"/>
      <c r="E38" s="107"/>
      <c r="F38" s="97"/>
      <c r="G38" s="97"/>
      <c r="H38" s="97"/>
      <c r="I38" s="97"/>
      <c r="J38" s="97"/>
      <c r="K38" s="100">
        <v>1466.14</v>
      </c>
      <c r="L38" s="104"/>
      <c r="M38" s="103"/>
      <c r="N38">
        <v>0.0302</v>
      </c>
    </row>
    <row r="39" spans="1:14" ht="15">
      <c r="A39" s="326" t="s">
        <v>127</v>
      </c>
      <c r="B39" s="326"/>
      <c r="C39" s="326"/>
      <c r="D39" s="326"/>
      <c r="E39" s="326"/>
      <c r="F39" s="165"/>
      <c r="G39" s="88"/>
      <c r="H39" s="88"/>
      <c r="I39" s="88"/>
      <c r="J39" s="88"/>
      <c r="K39" s="156"/>
      <c r="L39" s="95"/>
      <c r="M39" s="95">
        <f>K31+L3</f>
        <v>66817.09787999999</v>
      </c>
      <c r="N39" s="302"/>
    </row>
    <row r="40" spans="1:13" ht="15">
      <c r="A40" s="110" t="s">
        <v>128</v>
      </c>
      <c r="B40" s="110"/>
      <c r="C40" s="110"/>
      <c r="D40" s="110"/>
      <c r="E40" s="107"/>
      <c r="F40" s="97"/>
      <c r="G40" s="97"/>
      <c r="H40" s="97"/>
      <c r="I40" s="97"/>
      <c r="J40" s="97"/>
      <c r="K40" s="106"/>
      <c r="L40" s="98"/>
      <c r="M40" s="98">
        <f>M39*0.302</f>
        <v>20178.763559759995</v>
      </c>
    </row>
    <row r="41" spans="1:13" ht="15">
      <c r="A41" s="164"/>
      <c r="B41" s="164"/>
      <c r="C41" s="164"/>
      <c r="D41" s="164"/>
      <c r="E41" s="103"/>
      <c r="F41" s="88"/>
      <c r="G41" s="88"/>
      <c r="H41" s="88"/>
      <c r="I41" s="88"/>
      <c r="J41" s="88"/>
      <c r="K41" s="100"/>
      <c r="L41" s="90"/>
      <c r="M41" s="88"/>
    </row>
    <row r="42" spans="1:13" ht="15">
      <c r="A42" s="164"/>
      <c r="B42" s="164"/>
      <c r="C42" s="164"/>
      <c r="D42" s="164"/>
      <c r="E42" s="103"/>
      <c r="F42" s="88"/>
      <c r="G42" s="88"/>
      <c r="H42" s="88"/>
      <c r="I42" s="88"/>
      <c r="J42" s="88"/>
      <c r="K42" s="100"/>
      <c r="L42" s="90"/>
      <c r="M42" s="88"/>
    </row>
    <row r="43" spans="1:13" ht="15">
      <c r="A43" s="112" t="s">
        <v>129</v>
      </c>
      <c r="B43" s="112"/>
      <c r="C43" s="112"/>
      <c r="D43" s="112"/>
      <c r="E43" s="103"/>
      <c r="F43" s="88"/>
      <c r="G43" s="88"/>
      <c r="H43" s="88"/>
      <c r="I43" s="88"/>
      <c r="J43" s="88"/>
      <c r="K43" s="100"/>
      <c r="L43" s="113">
        <f>L3+L11+L12+L18+L24+L30</f>
        <v>292272.78745799995</v>
      </c>
      <c r="M43" s="88"/>
    </row>
    <row r="44" spans="1:13" ht="15">
      <c r="A44" s="164"/>
      <c r="B44" s="164"/>
      <c r="C44" s="164"/>
      <c r="D44" s="164"/>
      <c r="E44" s="103"/>
      <c r="F44" s="88"/>
      <c r="G44" s="88"/>
      <c r="H44" s="88"/>
      <c r="I44" s="88"/>
      <c r="J44" s="88"/>
      <c r="K44" s="100"/>
      <c r="L44" s="92"/>
      <c r="M44" s="88"/>
    </row>
    <row r="45" spans="1:13" ht="15">
      <c r="A45" s="112" t="s">
        <v>130</v>
      </c>
      <c r="B45" s="112"/>
      <c r="C45" s="112"/>
      <c r="D45" s="112"/>
      <c r="E45" s="103"/>
      <c r="F45" s="88"/>
      <c r="G45" s="88" t="s">
        <v>311</v>
      </c>
      <c r="H45" s="88"/>
      <c r="I45" s="116"/>
      <c r="J45" s="116"/>
      <c r="K45" s="103"/>
      <c r="L45" s="117"/>
      <c r="M45" s="88"/>
    </row>
    <row r="46" spans="1:12" ht="15">
      <c r="A46" s="18"/>
      <c r="B46" s="18"/>
      <c r="C46" s="18"/>
      <c r="D46" s="18"/>
      <c r="E46" s="224"/>
      <c r="F46" s="18"/>
      <c r="G46" s="18"/>
      <c r="H46" s="18"/>
      <c r="I46" s="18"/>
      <c r="J46" s="18"/>
      <c r="K46" s="224"/>
      <c r="L46" s="87"/>
    </row>
  </sheetData>
  <mergeCells count="3">
    <mergeCell ref="A1:M1"/>
    <mergeCell ref="A3:H3"/>
    <mergeCell ref="A39:E39"/>
  </mergeCells>
  <printOptions/>
  <pageMargins left="0.75" right="0.75" top="1" bottom="1" header="0.5" footer="0.5"/>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Q42"/>
  <sheetViews>
    <sheetView workbookViewId="0" topLeftCell="A1">
      <selection activeCell="R4" sqref="R4"/>
    </sheetView>
  </sheetViews>
  <sheetFormatPr defaultColWidth="9.140625" defaultRowHeight="15"/>
  <cols>
    <col min="1" max="1" width="15.140625" style="0" customWidth="1"/>
    <col min="2" max="2" width="4.140625" style="0" customWidth="1"/>
    <col min="3" max="3" width="5.00390625" style="0" customWidth="1"/>
    <col min="4" max="4" width="1.8515625" style="0" customWidth="1"/>
    <col min="5" max="5" width="7.8515625" style="0" customWidth="1"/>
    <col min="7" max="7" width="3.140625" style="0" customWidth="1"/>
    <col min="8" max="8" width="4.140625" style="0" customWidth="1"/>
    <col min="10" max="10" width="2.57421875" style="0" customWidth="1"/>
    <col min="11" max="12" width="9.8515625" style="0" customWidth="1"/>
    <col min="13" max="13" width="11.00390625" style="0" customWidth="1"/>
  </cols>
  <sheetData>
    <row r="1" spans="1:13" ht="25.5" customHeight="1">
      <c r="A1" s="318" t="s">
        <v>330</v>
      </c>
      <c r="B1" s="318"/>
      <c r="C1" s="318"/>
      <c r="D1" s="318"/>
      <c r="E1" s="318"/>
      <c r="F1" s="318"/>
      <c r="G1" s="318"/>
      <c r="H1" s="318"/>
      <c r="I1" s="318"/>
      <c r="J1" s="318"/>
      <c r="K1" s="318"/>
      <c r="L1" s="318"/>
      <c r="M1" s="318"/>
    </row>
    <row r="2" spans="1:13" ht="15">
      <c r="A2" s="88"/>
      <c r="B2" s="88"/>
      <c r="C2" s="88"/>
      <c r="D2" s="88"/>
      <c r="E2" s="103"/>
      <c r="F2" s="88"/>
      <c r="G2" s="88"/>
      <c r="H2" s="88"/>
      <c r="I2" s="88"/>
      <c r="J2" s="88"/>
      <c r="K2" s="103" t="s">
        <v>117</v>
      </c>
      <c r="L2" s="88" t="s">
        <v>117</v>
      </c>
      <c r="M2" s="88"/>
    </row>
    <row r="3" spans="1:13" ht="15">
      <c r="A3" s="325" t="s">
        <v>118</v>
      </c>
      <c r="B3" s="325"/>
      <c r="C3" s="325"/>
      <c r="D3" s="325"/>
      <c r="E3" s="325"/>
      <c r="F3" s="325"/>
      <c r="G3" s="325"/>
      <c r="H3" s="325"/>
      <c r="I3" s="88"/>
      <c r="J3" s="88"/>
      <c r="K3" s="100"/>
      <c r="L3" s="90">
        <f>SUM(K4:K9)</f>
        <v>4151.52</v>
      </c>
      <c r="M3" s="88"/>
    </row>
    <row r="4" spans="1:13" ht="15">
      <c r="A4" s="91" t="s">
        <v>132</v>
      </c>
      <c r="B4">
        <v>1</v>
      </c>
      <c r="C4" s="91" t="s">
        <v>116</v>
      </c>
      <c r="D4" s="91" t="s">
        <v>133</v>
      </c>
      <c r="E4" s="93">
        <f>SUM(ЧТС!M32)</f>
        <v>75.48</v>
      </c>
      <c r="F4" s="93" t="s">
        <v>145</v>
      </c>
      <c r="G4" s="143" t="s">
        <v>134</v>
      </c>
      <c r="H4" s="89">
        <v>5</v>
      </c>
      <c r="I4" s="91" t="s">
        <v>135</v>
      </c>
      <c r="J4" s="91" t="s">
        <v>162</v>
      </c>
      <c r="K4" s="92">
        <f aca="true" t="shared" si="0" ref="K4:K9">SUM(B4*E4*H4)</f>
        <v>377.40000000000003</v>
      </c>
      <c r="L4" s="92"/>
      <c r="M4" s="88"/>
    </row>
    <row r="5" spans="1:13" ht="15">
      <c r="A5" s="91" t="s">
        <v>11</v>
      </c>
      <c r="B5">
        <v>2</v>
      </c>
      <c r="C5" s="91" t="s">
        <v>116</v>
      </c>
      <c r="D5" s="91" t="s">
        <v>133</v>
      </c>
      <c r="E5" s="93">
        <v>53.84</v>
      </c>
      <c r="F5" s="93" t="s">
        <v>145</v>
      </c>
      <c r="G5" s="143" t="s">
        <v>133</v>
      </c>
      <c r="H5" s="89">
        <v>12</v>
      </c>
      <c r="I5" s="91" t="s">
        <v>135</v>
      </c>
      <c r="J5" s="91" t="s">
        <v>162</v>
      </c>
      <c r="K5" s="92">
        <f t="shared" si="0"/>
        <v>1292.16</v>
      </c>
      <c r="L5" s="92"/>
      <c r="M5" s="88"/>
    </row>
    <row r="6" spans="1:13" ht="15">
      <c r="A6" s="91" t="s">
        <v>138</v>
      </c>
      <c r="B6">
        <v>1</v>
      </c>
      <c r="C6" s="91" t="s">
        <v>116</v>
      </c>
      <c r="D6" s="91" t="s">
        <v>133</v>
      </c>
      <c r="E6" s="93">
        <f>SUM(ЧТС!M41)</f>
        <v>48.23</v>
      </c>
      <c r="F6" s="93" t="s">
        <v>145</v>
      </c>
      <c r="G6" s="143" t="s">
        <v>133</v>
      </c>
      <c r="H6" s="91">
        <v>12</v>
      </c>
      <c r="I6" s="91" t="s">
        <v>135</v>
      </c>
      <c r="J6" s="91" t="s">
        <v>162</v>
      </c>
      <c r="K6" s="92">
        <f t="shared" si="0"/>
        <v>578.76</v>
      </c>
      <c r="L6" s="92"/>
      <c r="M6" s="88"/>
    </row>
    <row r="7" spans="1:13" ht="15">
      <c r="A7" s="93" t="s">
        <v>137</v>
      </c>
      <c r="B7">
        <v>1</v>
      </c>
      <c r="C7" s="91" t="s">
        <v>116</v>
      </c>
      <c r="D7" s="91" t="s">
        <v>133</v>
      </c>
      <c r="E7" s="93">
        <f>SUM('ст-ть машины час'!B9)</f>
        <v>61.17</v>
      </c>
      <c r="F7" s="93" t="s">
        <v>145</v>
      </c>
      <c r="G7" s="144" t="s">
        <v>133</v>
      </c>
      <c r="H7" s="159">
        <v>8</v>
      </c>
      <c r="I7" s="93" t="s">
        <v>136</v>
      </c>
      <c r="J7" s="93" t="s">
        <v>162</v>
      </c>
      <c r="K7" s="92">
        <f t="shared" si="0"/>
        <v>489.36</v>
      </c>
      <c r="L7" s="92"/>
      <c r="M7" s="88"/>
    </row>
    <row r="8" spans="1:13" ht="15">
      <c r="A8" s="93" t="s">
        <v>137</v>
      </c>
      <c r="B8">
        <v>1</v>
      </c>
      <c r="C8" s="91" t="s">
        <v>116</v>
      </c>
      <c r="D8" s="91" t="s">
        <v>133</v>
      </c>
      <c r="E8" s="93">
        <v>61.17</v>
      </c>
      <c r="F8" s="93" t="s">
        <v>145</v>
      </c>
      <c r="G8" s="144" t="s">
        <v>133</v>
      </c>
      <c r="H8" s="159">
        <v>8</v>
      </c>
      <c r="I8" s="93" t="s">
        <v>136</v>
      </c>
      <c r="J8" s="93" t="s">
        <v>162</v>
      </c>
      <c r="K8" s="92">
        <f t="shared" si="0"/>
        <v>489.36</v>
      </c>
      <c r="L8" s="92"/>
      <c r="M8" s="88"/>
    </row>
    <row r="9" spans="1:13" ht="15">
      <c r="A9" s="91" t="s">
        <v>152</v>
      </c>
      <c r="B9">
        <v>1</v>
      </c>
      <c r="C9" s="91" t="s">
        <v>116</v>
      </c>
      <c r="D9" s="91" t="s">
        <v>133</v>
      </c>
      <c r="E9" s="93">
        <f>SUM('ст-ть машины час'!B10)</f>
        <v>77.04</v>
      </c>
      <c r="F9" s="93" t="s">
        <v>145</v>
      </c>
      <c r="G9" s="144" t="s">
        <v>133</v>
      </c>
      <c r="H9" s="91">
        <v>12</v>
      </c>
      <c r="I9" s="93" t="s">
        <v>136</v>
      </c>
      <c r="J9" s="93" t="s">
        <v>162</v>
      </c>
      <c r="K9" s="92">
        <f t="shared" si="0"/>
        <v>924.48</v>
      </c>
      <c r="L9" s="92"/>
      <c r="M9" s="88"/>
    </row>
    <row r="10" spans="1:13" ht="15">
      <c r="A10" s="88"/>
      <c r="B10" s="88"/>
      <c r="C10" s="88"/>
      <c r="D10" s="88"/>
      <c r="E10" s="103"/>
      <c r="F10" s="88"/>
      <c r="G10" s="143"/>
      <c r="H10" s="88"/>
      <c r="I10" s="88"/>
      <c r="J10" s="88"/>
      <c r="K10" s="100"/>
      <c r="L10" s="94"/>
      <c r="M10" s="88"/>
    </row>
    <row r="11" spans="1:13" ht="15">
      <c r="A11" s="164" t="s">
        <v>139</v>
      </c>
      <c r="B11" s="164"/>
      <c r="C11" s="164"/>
      <c r="D11" s="164"/>
      <c r="E11" s="103"/>
      <c r="F11" s="88"/>
      <c r="G11" s="88"/>
      <c r="H11" s="88"/>
      <c r="I11" s="155">
        <v>0.302</v>
      </c>
      <c r="J11" s="155"/>
      <c r="K11" s="100"/>
      <c r="L11" s="95">
        <f>SUM(L3*I11)</f>
        <v>1253.7590400000001</v>
      </c>
      <c r="M11" s="88"/>
    </row>
    <row r="12" spans="1:13" ht="15">
      <c r="A12" s="96" t="s">
        <v>119</v>
      </c>
      <c r="B12" s="96"/>
      <c r="C12" s="96"/>
      <c r="D12" s="96"/>
      <c r="E12" s="107"/>
      <c r="F12" s="97"/>
      <c r="G12" s="97"/>
      <c r="H12" s="97"/>
      <c r="I12" s="97"/>
      <c r="J12" s="97"/>
      <c r="K12" s="106"/>
      <c r="L12" s="98">
        <f>SUM(K13:K15)</f>
        <v>11395.2</v>
      </c>
      <c r="M12" s="88"/>
    </row>
    <row r="13" spans="1:13" ht="15">
      <c r="A13" s="88" t="s">
        <v>97</v>
      </c>
      <c r="B13" s="88"/>
      <c r="C13" s="88"/>
      <c r="D13" s="88"/>
      <c r="E13" s="103">
        <f>SUM('ст-ть машины час'!D9)</f>
        <v>349.32</v>
      </c>
      <c r="F13" s="93" t="s">
        <v>145</v>
      </c>
      <c r="G13" s="88" t="s">
        <v>133</v>
      </c>
      <c r="H13" s="88">
        <v>8</v>
      </c>
      <c r="I13" s="88" t="s">
        <v>142</v>
      </c>
      <c r="J13" s="88" t="s">
        <v>162</v>
      </c>
      <c r="K13" s="100">
        <f>SUM(E13*H13)</f>
        <v>2794.56</v>
      </c>
      <c r="L13" s="99"/>
      <c r="M13" s="88"/>
    </row>
    <row r="14" spans="1:13" ht="15">
      <c r="A14" s="88" t="s">
        <v>13</v>
      </c>
      <c r="B14" s="88"/>
      <c r="C14" s="88"/>
      <c r="D14" s="88"/>
      <c r="E14" s="103">
        <v>349.32</v>
      </c>
      <c r="F14" s="93" t="s">
        <v>145</v>
      </c>
      <c r="G14" s="88" t="s">
        <v>133</v>
      </c>
      <c r="H14" s="88">
        <v>8</v>
      </c>
      <c r="I14" s="88" t="s">
        <v>142</v>
      </c>
      <c r="J14" s="88" t="s">
        <v>162</v>
      </c>
      <c r="K14" s="100">
        <f>SUM(E14*H14)</f>
        <v>2794.56</v>
      </c>
      <c r="L14" s="99"/>
      <c r="M14" s="88"/>
    </row>
    <row r="15" spans="1:13" ht="15">
      <c r="A15" s="88" t="s">
        <v>154</v>
      </c>
      <c r="B15" s="88"/>
      <c r="C15" s="88"/>
      <c r="D15" s="88"/>
      <c r="E15" s="103">
        <f>SUM('ст-ть машины час'!D10)</f>
        <v>483.84</v>
      </c>
      <c r="F15" s="93" t="s">
        <v>145</v>
      </c>
      <c r="G15" s="88" t="s">
        <v>133</v>
      </c>
      <c r="H15" s="88">
        <v>12</v>
      </c>
      <c r="I15" s="88" t="s">
        <v>142</v>
      </c>
      <c r="J15" s="88" t="s">
        <v>162</v>
      </c>
      <c r="K15" s="100">
        <f>SUM(E15*H15)</f>
        <v>5806.08</v>
      </c>
      <c r="L15" s="99"/>
      <c r="M15" s="97"/>
    </row>
    <row r="16" spans="1:13" ht="15">
      <c r="A16" s="164" t="s">
        <v>141</v>
      </c>
      <c r="B16" s="164"/>
      <c r="C16" s="164"/>
      <c r="D16" s="164"/>
      <c r="E16" s="103"/>
      <c r="F16" s="88"/>
      <c r="G16" s="88"/>
      <c r="H16" s="88"/>
      <c r="I16" s="88"/>
      <c r="J16" s="88"/>
      <c r="K16" s="100"/>
      <c r="L16" s="90">
        <f>SUM(K17:K19)</f>
        <v>1689.96</v>
      </c>
      <c r="M16" s="88"/>
    </row>
    <row r="17" spans="1:13" ht="15">
      <c r="A17" s="88" t="s">
        <v>97</v>
      </c>
      <c r="B17" s="88"/>
      <c r="C17" s="88"/>
      <c r="D17" s="88"/>
      <c r="E17" s="103">
        <f>SUM('ст-ть машины час'!E9)</f>
        <v>47.34</v>
      </c>
      <c r="F17" s="93" t="s">
        <v>145</v>
      </c>
      <c r="G17" s="88" t="s">
        <v>133</v>
      </c>
      <c r="H17" s="88">
        <v>8</v>
      </c>
      <c r="I17" s="88" t="s">
        <v>142</v>
      </c>
      <c r="J17" s="88" t="s">
        <v>162</v>
      </c>
      <c r="K17" s="100">
        <f>SUM(E17*H17)</f>
        <v>378.72</v>
      </c>
      <c r="L17" s="101"/>
      <c r="M17" s="97"/>
    </row>
    <row r="18" spans="1:13" ht="15">
      <c r="A18" s="88" t="s">
        <v>14</v>
      </c>
      <c r="B18" s="88"/>
      <c r="C18" s="88"/>
      <c r="D18" s="88"/>
      <c r="E18" s="103">
        <v>47.34</v>
      </c>
      <c r="F18" s="93" t="s">
        <v>145</v>
      </c>
      <c r="G18" s="88" t="s">
        <v>133</v>
      </c>
      <c r="H18" s="88">
        <v>8</v>
      </c>
      <c r="I18" s="88" t="s">
        <v>142</v>
      </c>
      <c r="J18" s="88" t="s">
        <v>162</v>
      </c>
      <c r="K18" s="100">
        <f>SUM(E18*H18)</f>
        <v>378.72</v>
      </c>
      <c r="L18" s="101"/>
      <c r="M18" s="97"/>
    </row>
    <row r="19" spans="1:13" ht="15">
      <c r="A19" s="88" t="s">
        <v>154</v>
      </c>
      <c r="B19" s="88"/>
      <c r="C19" s="88"/>
      <c r="D19" s="88"/>
      <c r="E19" s="103">
        <f>SUM('ст-ть машины час'!E10)</f>
        <v>77.71</v>
      </c>
      <c r="F19" s="93" t="s">
        <v>145</v>
      </c>
      <c r="G19" s="88" t="s">
        <v>133</v>
      </c>
      <c r="H19" s="88">
        <v>12</v>
      </c>
      <c r="I19" s="88" t="s">
        <v>142</v>
      </c>
      <c r="J19" s="88" t="s">
        <v>162</v>
      </c>
      <c r="K19" s="100">
        <f>SUM(E19*H19)</f>
        <v>932.52</v>
      </c>
      <c r="L19" s="101"/>
      <c r="M19" s="88"/>
    </row>
    <row r="20" spans="1:13" ht="15">
      <c r="A20" s="102" t="s">
        <v>143</v>
      </c>
      <c r="B20" s="102"/>
      <c r="C20" s="102"/>
      <c r="D20" s="102"/>
      <c r="E20" s="107"/>
      <c r="F20" s="97"/>
      <c r="G20" s="97"/>
      <c r="H20" s="97"/>
      <c r="I20" s="97"/>
      <c r="J20" s="97"/>
      <c r="K20" s="106"/>
      <c r="L20" s="95">
        <f>SUM(K21:K23)</f>
        <v>994.4</v>
      </c>
      <c r="M20" s="88"/>
    </row>
    <row r="21" spans="1:13" ht="15">
      <c r="A21" s="88" t="s">
        <v>97</v>
      </c>
      <c r="B21" s="88"/>
      <c r="C21" s="88"/>
      <c r="D21" s="88"/>
      <c r="E21" s="107">
        <f>SUM('ст-ть машины час'!G9)</f>
        <v>87.85</v>
      </c>
      <c r="F21" s="93" t="s">
        <v>145</v>
      </c>
      <c r="G21" s="97" t="s">
        <v>133</v>
      </c>
      <c r="H21" s="88">
        <v>4</v>
      </c>
      <c r="I21" s="88" t="s">
        <v>142</v>
      </c>
      <c r="J21" s="88" t="s">
        <v>162</v>
      </c>
      <c r="K21" s="103">
        <f>SUM(E21*H21)</f>
        <v>351.4</v>
      </c>
      <c r="L21" s="104"/>
      <c r="M21" s="88"/>
    </row>
    <row r="22" spans="1:13" ht="15">
      <c r="A22" s="88" t="s">
        <v>14</v>
      </c>
      <c r="B22" s="88"/>
      <c r="C22" s="88"/>
      <c r="D22" s="88"/>
      <c r="E22" s="107">
        <v>87.85</v>
      </c>
      <c r="F22" s="93" t="s">
        <v>145</v>
      </c>
      <c r="G22" s="97" t="s">
        <v>133</v>
      </c>
      <c r="H22" s="88">
        <v>4</v>
      </c>
      <c r="I22" s="88" t="s">
        <v>142</v>
      </c>
      <c r="J22" s="88" t="s">
        <v>162</v>
      </c>
      <c r="K22" s="103">
        <f>SUM(E22*H22)</f>
        <v>351.4</v>
      </c>
      <c r="L22" s="104"/>
      <c r="M22" s="88"/>
    </row>
    <row r="23" spans="1:13" ht="15">
      <c r="A23" s="88" t="s">
        <v>154</v>
      </c>
      <c r="B23" s="88"/>
      <c r="C23" s="88"/>
      <c r="D23" s="88"/>
      <c r="E23" s="103">
        <f>SUM('ст-ть машины час'!G10)</f>
        <v>72.9</v>
      </c>
      <c r="F23" s="93" t="s">
        <v>145</v>
      </c>
      <c r="G23" s="97" t="s">
        <v>133</v>
      </c>
      <c r="H23" s="88">
        <v>4</v>
      </c>
      <c r="I23" s="88" t="s">
        <v>142</v>
      </c>
      <c r="J23" s="88" t="s">
        <v>162</v>
      </c>
      <c r="K23" s="103">
        <f>SUM(E23*H23)</f>
        <v>291.6</v>
      </c>
      <c r="L23" s="99"/>
      <c r="M23" s="97"/>
    </row>
    <row r="24" spans="1:13" ht="15">
      <c r="A24" s="102" t="s">
        <v>274</v>
      </c>
      <c r="B24" s="108"/>
      <c r="C24" s="108"/>
      <c r="D24" s="108"/>
      <c r="E24" s="107"/>
      <c r="F24" s="97"/>
      <c r="G24" s="97"/>
      <c r="H24" s="97"/>
      <c r="I24" s="97"/>
      <c r="J24" s="97"/>
      <c r="K24" s="106"/>
      <c r="L24" s="95">
        <f>K25+K26+K27+K28+K29+K30+K31+K32</f>
        <v>2617.5274560000007</v>
      </c>
      <c r="M24" s="97"/>
    </row>
    <row r="25" spans="1:17" ht="15">
      <c r="A25" s="97" t="s">
        <v>120</v>
      </c>
      <c r="B25" s="97"/>
      <c r="C25" s="97"/>
      <c r="D25" s="97"/>
      <c r="E25" s="107"/>
      <c r="F25" s="97"/>
      <c r="G25" s="97"/>
      <c r="H25" s="97"/>
      <c r="I25" s="97"/>
      <c r="J25" s="97"/>
      <c r="K25" s="100">
        <f>Q25*L3</f>
        <v>1569.27456</v>
      </c>
      <c r="L25" s="104"/>
      <c r="M25" s="97"/>
      <c r="Q25">
        <v>0.378</v>
      </c>
    </row>
    <row r="26" spans="1:17" ht="15">
      <c r="A26" s="97" t="s">
        <v>121</v>
      </c>
      <c r="B26" s="97"/>
      <c r="C26" s="97"/>
      <c r="D26" s="97"/>
      <c r="E26" s="107"/>
      <c r="F26" s="97"/>
      <c r="G26" s="97"/>
      <c r="H26" s="97"/>
      <c r="I26" s="97"/>
      <c r="J26" s="97"/>
      <c r="K26" s="100">
        <f>Q26*L3</f>
        <v>473.27328000000006</v>
      </c>
      <c r="L26" s="104"/>
      <c r="M26" s="97"/>
      <c r="Q26">
        <v>0.114</v>
      </c>
    </row>
    <row r="27" spans="1:17" ht="15">
      <c r="A27" s="97" t="s">
        <v>122</v>
      </c>
      <c r="B27" s="97"/>
      <c r="C27" s="97"/>
      <c r="D27" s="97"/>
      <c r="E27" s="107"/>
      <c r="F27" s="97"/>
      <c r="G27" s="97"/>
      <c r="H27" s="97"/>
      <c r="I27" s="97"/>
      <c r="J27" s="97"/>
      <c r="K27" s="100">
        <f>Q27*L3</f>
        <v>40.269744</v>
      </c>
      <c r="L27" s="104"/>
      <c r="M27" s="97"/>
      <c r="Q27">
        <v>0.0097</v>
      </c>
    </row>
    <row r="28" spans="1:17" ht="15">
      <c r="A28" s="97" t="s">
        <v>123</v>
      </c>
      <c r="B28" s="97"/>
      <c r="C28" s="97"/>
      <c r="D28" s="97"/>
      <c r="E28" s="107"/>
      <c r="F28" s="97"/>
      <c r="G28" s="97"/>
      <c r="H28" s="97"/>
      <c r="I28" s="97"/>
      <c r="J28" s="97"/>
      <c r="K28" s="100">
        <f>Q28*L3</f>
        <v>186.81840000000003</v>
      </c>
      <c r="L28" s="104"/>
      <c r="M28" s="97"/>
      <c r="Q28">
        <v>0.045</v>
      </c>
    </row>
    <row r="29" spans="1:17" ht="15">
      <c r="A29" s="97" t="s">
        <v>124</v>
      </c>
      <c r="B29" s="97"/>
      <c r="C29" s="97"/>
      <c r="D29" s="97"/>
      <c r="E29" s="107"/>
      <c r="F29" s="97"/>
      <c r="G29" s="97"/>
      <c r="H29" s="97"/>
      <c r="I29" s="97"/>
      <c r="J29" s="97"/>
      <c r="K29" s="100">
        <f>Q29*L3</f>
        <v>43.59096000000001</v>
      </c>
      <c r="L29" s="104"/>
      <c r="M29" s="103"/>
      <c r="Q29">
        <v>0.0105</v>
      </c>
    </row>
    <row r="30" spans="1:17" ht="15">
      <c r="A30" s="97" t="s">
        <v>125</v>
      </c>
      <c r="B30" s="97"/>
      <c r="C30" s="97"/>
      <c r="D30" s="97"/>
      <c r="E30" s="107"/>
      <c r="F30" s="97"/>
      <c r="G30" s="97"/>
      <c r="H30" s="97"/>
      <c r="I30" s="97"/>
      <c r="J30" s="97"/>
      <c r="K30" s="100">
        <f>Q30*L3</f>
        <v>149.86987200000002</v>
      </c>
      <c r="L30" s="104"/>
      <c r="M30" s="103"/>
      <c r="Q30" s="302">
        <v>0.0361</v>
      </c>
    </row>
    <row r="31" spans="1:17" ht="15">
      <c r="A31" s="97" t="s">
        <v>126</v>
      </c>
      <c r="B31" s="97"/>
      <c r="C31" s="97"/>
      <c r="D31" s="97"/>
      <c r="E31" s="107"/>
      <c r="F31" s="97"/>
      <c r="G31" s="97"/>
      <c r="H31" s="97"/>
      <c r="I31" s="97"/>
      <c r="J31" s="97"/>
      <c r="K31" s="100">
        <f>Q31*L3</f>
        <v>29.060640000000003</v>
      </c>
      <c r="L31" s="104"/>
      <c r="M31" s="103"/>
      <c r="Q31">
        <v>0.007</v>
      </c>
    </row>
    <row r="32" spans="1:17" ht="15">
      <c r="A32" s="97" t="s">
        <v>247</v>
      </c>
      <c r="B32" s="97"/>
      <c r="C32" s="97"/>
      <c r="D32" s="97"/>
      <c r="E32" s="107"/>
      <c r="F32" s="97"/>
      <c r="G32" s="97"/>
      <c r="H32" s="97"/>
      <c r="I32" s="97"/>
      <c r="J32" s="97"/>
      <c r="K32" s="100">
        <v>125.37</v>
      </c>
      <c r="L32" s="104"/>
      <c r="M32" s="103"/>
      <c r="Q32" s="302" t="s">
        <v>316</v>
      </c>
    </row>
    <row r="33" spans="1:17" ht="15">
      <c r="A33" s="326" t="s">
        <v>127</v>
      </c>
      <c r="B33" s="326"/>
      <c r="C33" s="326"/>
      <c r="D33" s="326"/>
      <c r="E33" s="326"/>
      <c r="F33" s="165"/>
      <c r="G33" s="88"/>
      <c r="H33" s="88"/>
      <c r="I33" s="88"/>
      <c r="J33" s="88"/>
      <c r="K33" s="156"/>
      <c r="L33" s="105"/>
      <c r="M33" s="109">
        <f>L3+K25</f>
        <v>5720.79456</v>
      </c>
      <c r="Q33" s="302"/>
    </row>
    <row r="34" spans="1:13" ht="15">
      <c r="A34" s="110" t="s">
        <v>128</v>
      </c>
      <c r="B34" s="110"/>
      <c r="C34" s="110"/>
      <c r="D34" s="110"/>
      <c r="E34" s="107"/>
      <c r="F34" s="97"/>
      <c r="G34" s="97"/>
      <c r="H34" s="97"/>
      <c r="I34" s="97"/>
      <c r="J34" s="97"/>
      <c r="K34" s="106"/>
      <c r="L34" s="104"/>
      <c r="M34" s="111">
        <f>L11+K26</f>
        <v>1727.0323200000003</v>
      </c>
    </row>
    <row r="35" spans="1:13" ht="15">
      <c r="A35" s="164"/>
      <c r="B35" s="164"/>
      <c r="C35" s="164"/>
      <c r="D35" s="164"/>
      <c r="E35" s="103"/>
      <c r="F35" s="88"/>
      <c r="G35" s="88"/>
      <c r="H35" s="88"/>
      <c r="I35" s="88"/>
      <c r="J35" s="88"/>
      <c r="K35" s="100"/>
      <c r="L35" s="90"/>
      <c r="M35" s="88"/>
    </row>
    <row r="36" spans="1:13" ht="15">
      <c r="A36" s="164"/>
      <c r="B36" s="164"/>
      <c r="C36" s="164"/>
      <c r="D36" s="164"/>
      <c r="E36" s="103"/>
      <c r="F36" s="88"/>
      <c r="G36" s="88"/>
      <c r="H36" s="88"/>
      <c r="I36" s="88"/>
      <c r="J36" s="88"/>
      <c r="K36" s="100"/>
      <c r="L36" s="90"/>
      <c r="M36" s="88"/>
    </row>
    <row r="37" spans="1:13" ht="15">
      <c r="A37" s="112" t="s">
        <v>129</v>
      </c>
      <c r="B37" s="112"/>
      <c r="C37" s="112"/>
      <c r="D37" s="112"/>
      <c r="E37" s="103"/>
      <c r="F37" s="88"/>
      <c r="G37" s="88"/>
      <c r="H37" s="88"/>
      <c r="I37" s="88"/>
      <c r="J37" s="88"/>
      <c r="K37" s="100"/>
      <c r="L37" s="113">
        <f>SUM(L3:L35)</f>
        <v>22102.366496000002</v>
      </c>
      <c r="M37" s="88"/>
    </row>
    <row r="38" spans="1:13" ht="15">
      <c r="A38" s="164"/>
      <c r="B38" s="164"/>
      <c r="C38" s="164"/>
      <c r="D38" s="164"/>
      <c r="E38" s="103"/>
      <c r="F38" s="88"/>
      <c r="G38" s="88"/>
      <c r="H38" s="88"/>
      <c r="I38" s="88"/>
      <c r="J38" s="88"/>
      <c r="K38" s="100"/>
      <c r="L38" s="92"/>
      <c r="M38" s="88"/>
    </row>
    <row r="39" spans="1:13" ht="15">
      <c r="A39" s="112" t="s">
        <v>130</v>
      </c>
      <c r="B39" s="112"/>
      <c r="C39" s="112"/>
      <c r="D39" s="112"/>
      <c r="E39" s="103"/>
      <c r="F39" s="88"/>
      <c r="G39" s="88"/>
      <c r="H39" s="88"/>
      <c r="I39" s="116"/>
      <c r="J39" s="116"/>
      <c r="K39" s="103"/>
      <c r="L39" s="117"/>
      <c r="M39" s="88"/>
    </row>
    <row r="40" spans="1:12" ht="15">
      <c r="A40" s="118"/>
      <c r="B40" s="118"/>
      <c r="C40" s="118"/>
      <c r="D40" s="118"/>
      <c r="E40" s="141"/>
      <c r="F40" s="118"/>
      <c r="G40" s="118"/>
      <c r="H40" s="118"/>
      <c r="I40" s="118"/>
      <c r="J40" s="118"/>
      <c r="K40" s="141"/>
      <c r="L40" s="87"/>
    </row>
    <row r="41" spans="1:12" ht="15">
      <c r="A41" s="124"/>
      <c r="B41" s="124"/>
      <c r="C41" s="124"/>
      <c r="D41" s="124"/>
      <c r="E41" s="124"/>
      <c r="F41" s="124"/>
      <c r="G41" s="124"/>
      <c r="H41" s="125"/>
      <c r="I41" s="126"/>
      <c r="J41" s="126"/>
      <c r="K41" s="130"/>
      <c r="L41" s="128"/>
    </row>
    <row r="42" spans="1:12" ht="15">
      <c r="A42" s="124"/>
      <c r="B42" s="124"/>
      <c r="C42" s="124"/>
      <c r="D42" s="124"/>
      <c r="E42" s="124"/>
      <c r="F42" s="124"/>
      <c r="G42" s="124"/>
      <c r="H42" s="124"/>
      <c r="I42" s="126"/>
      <c r="J42" s="126"/>
      <c r="K42" s="130"/>
      <c r="L42" s="128"/>
    </row>
  </sheetData>
  <mergeCells count="3">
    <mergeCell ref="A1:M1"/>
    <mergeCell ref="A3:H3"/>
    <mergeCell ref="A33:E33"/>
  </mergeCells>
  <printOptions/>
  <pageMargins left="0.75" right="0.75" top="1" bottom="1" header="0.5" footer="0.5"/>
  <pageSetup horizontalDpi="600" verticalDpi="600" orientation="portrait" paperSize="9" scale="90" r:id="rId1"/>
</worksheet>
</file>

<file path=xl/worksheets/sheet29.xml><?xml version="1.0" encoding="utf-8"?>
<worksheet xmlns="http://schemas.openxmlformats.org/spreadsheetml/2006/main" xmlns:r="http://schemas.openxmlformats.org/officeDocument/2006/relationships">
  <dimension ref="A1:Q43"/>
  <sheetViews>
    <sheetView workbookViewId="0" topLeftCell="A1">
      <selection activeCell="S11" sqref="S11"/>
    </sheetView>
  </sheetViews>
  <sheetFormatPr defaultColWidth="9.140625" defaultRowHeight="15"/>
  <cols>
    <col min="1" max="1" width="16.140625" style="0" customWidth="1"/>
    <col min="2" max="2" width="2.00390625" style="0" customWidth="1"/>
    <col min="3" max="3" width="4.8515625" style="0" customWidth="1"/>
    <col min="4" max="4" width="2.28125" style="0" customWidth="1"/>
    <col min="5" max="5" width="7.421875" style="0" customWidth="1"/>
    <col min="7" max="7" width="2.7109375" style="0" customWidth="1"/>
    <col min="8" max="8" width="4.7109375" style="0" customWidth="1"/>
    <col min="10" max="10" width="2.140625" style="0" customWidth="1"/>
    <col min="11" max="11" width="10.57421875" style="0" customWidth="1"/>
    <col min="12" max="12" width="11.00390625" style="0" customWidth="1"/>
    <col min="13" max="13" width="10.7109375" style="0" bestFit="1" customWidth="1"/>
  </cols>
  <sheetData>
    <row r="1" spans="1:12" ht="30" customHeight="1">
      <c r="A1" s="352" t="s">
        <v>339</v>
      </c>
      <c r="B1" s="352"/>
      <c r="C1" s="352"/>
      <c r="D1" s="352"/>
      <c r="E1" s="352"/>
      <c r="F1" s="352"/>
      <c r="G1" s="352"/>
      <c r="H1" s="352"/>
      <c r="I1" s="352"/>
      <c r="J1" s="352"/>
      <c r="K1" s="352"/>
      <c r="L1" s="352"/>
    </row>
    <row r="2" spans="1:13" ht="15">
      <c r="A2" s="88"/>
      <c r="B2" s="88"/>
      <c r="C2" s="88"/>
      <c r="D2" s="88"/>
      <c r="E2" s="103"/>
      <c r="F2" s="88"/>
      <c r="G2" s="88"/>
      <c r="H2" s="88"/>
      <c r="I2" s="88"/>
      <c r="J2" s="88"/>
      <c r="K2" s="103" t="s">
        <v>117</v>
      </c>
      <c r="L2" s="88" t="s">
        <v>117</v>
      </c>
      <c r="M2" s="88"/>
    </row>
    <row r="3" spans="1:13" ht="15">
      <c r="A3" s="325" t="s">
        <v>118</v>
      </c>
      <c r="B3" s="325"/>
      <c r="C3" s="325"/>
      <c r="D3" s="325"/>
      <c r="E3" s="325"/>
      <c r="F3" s="325"/>
      <c r="G3" s="325"/>
      <c r="H3" s="325"/>
      <c r="I3" s="88"/>
      <c r="J3" s="88"/>
      <c r="K3" s="100"/>
      <c r="L3" s="90">
        <f>SUM(K4:K8)</f>
        <v>92445.1</v>
      </c>
      <c r="M3" s="88"/>
    </row>
    <row r="4" spans="1:13" ht="15">
      <c r="A4" s="91" t="s">
        <v>132</v>
      </c>
      <c r="B4">
        <v>1</v>
      </c>
      <c r="C4" s="91" t="s">
        <v>116</v>
      </c>
      <c r="D4" s="91" t="s">
        <v>133</v>
      </c>
      <c r="E4" s="93">
        <f>SUM(ЧТС!M32)</f>
        <v>75.48</v>
      </c>
      <c r="F4" s="93" t="s">
        <v>145</v>
      </c>
      <c r="G4" s="143" t="s">
        <v>134</v>
      </c>
      <c r="H4" s="89">
        <v>95</v>
      </c>
      <c r="I4" s="91" t="s">
        <v>135</v>
      </c>
      <c r="J4" s="91" t="s">
        <v>162</v>
      </c>
      <c r="K4" s="92">
        <f>SUM(B4*E4*H4)</f>
        <v>7170.6</v>
      </c>
      <c r="L4" s="92"/>
      <c r="M4" s="88"/>
    </row>
    <row r="5" spans="1:13" ht="15">
      <c r="A5" s="91" t="s">
        <v>307</v>
      </c>
      <c r="B5">
        <v>3</v>
      </c>
      <c r="C5" s="91" t="s">
        <v>116</v>
      </c>
      <c r="D5" s="91" t="s">
        <v>133</v>
      </c>
      <c r="E5" s="93">
        <v>53.84</v>
      </c>
      <c r="F5" s="93" t="s">
        <v>145</v>
      </c>
      <c r="G5" s="143" t="s">
        <v>133</v>
      </c>
      <c r="H5" s="89">
        <v>250</v>
      </c>
      <c r="I5" s="91" t="s">
        <v>135</v>
      </c>
      <c r="J5" s="91" t="s">
        <v>162</v>
      </c>
      <c r="K5" s="92">
        <f>SUM(B5*E5*H5)</f>
        <v>40380</v>
      </c>
      <c r="L5" s="92"/>
      <c r="M5" s="88"/>
    </row>
    <row r="6" spans="1:13" ht="15">
      <c r="A6" s="93" t="s">
        <v>137</v>
      </c>
      <c r="B6">
        <v>1</v>
      </c>
      <c r="C6" s="91" t="s">
        <v>116</v>
      </c>
      <c r="D6" s="91" t="s">
        <v>133</v>
      </c>
      <c r="E6" s="93">
        <f>SUM('ст-ть машины час'!B9)</f>
        <v>61.17</v>
      </c>
      <c r="F6" s="93" t="s">
        <v>145</v>
      </c>
      <c r="G6" s="144" t="s">
        <v>133</v>
      </c>
      <c r="H6" s="159">
        <v>250</v>
      </c>
      <c r="I6" s="93" t="s">
        <v>136</v>
      </c>
      <c r="J6" s="93" t="s">
        <v>162</v>
      </c>
      <c r="K6" s="92">
        <f>SUM(B6*E6*H6)</f>
        <v>15292.5</v>
      </c>
      <c r="L6" s="92"/>
      <c r="M6" s="88"/>
    </row>
    <row r="7" spans="1:13" ht="15">
      <c r="A7" s="93" t="s">
        <v>137</v>
      </c>
      <c r="B7">
        <v>1</v>
      </c>
      <c r="C7" s="91" t="s">
        <v>116</v>
      </c>
      <c r="D7" s="91" t="s">
        <v>133</v>
      </c>
      <c r="E7" s="93">
        <f>SUM('ст-ть машины час'!B4)</f>
        <v>70.97</v>
      </c>
      <c r="F7" s="93" t="s">
        <v>145</v>
      </c>
      <c r="G7" s="144" t="s">
        <v>133</v>
      </c>
      <c r="H7" s="159">
        <v>200</v>
      </c>
      <c r="I7" s="93" t="s">
        <v>136</v>
      </c>
      <c r="J7" s="93" t="s">
        <v>162</v>
      </c>
      <c r="K7" s="92">
        <f>SUM(B7*E7*H7)</f>
        <v>14194</v>
      </c>
      <c r="L7" s="92"/>
      <c r="M7" s="88"/>
    </row>
    <row r="8" spans="1:13" ht="15">
      <c r="A8" s="91" t="s">
        <v>152</v>
      </c>
      <c r="B8">
        <v>1</v>
      </c>
      <c r="C8" s="91" t="s">
        <v>116</v>
      </c>
      <c r="D8" s="91" t="s">
        <v>133</v>
      </c>
      <c r="E8" s="93">
        <f>SUM('ст-ть машины час'!B10)</f>
        <v>77.04</v>
      </c>
      <c r="F8" s="93" t="s">
        <v>145</v>
      </c>
      <c r="G8" s="144" t="s">
        <v>133</v>
      </c>
      <c r="H8" s="91">
        <v>200</v>
      </c>
      <c r="I8" s="93" t="s">
        <v>136</v>
      </c>
      <c r="J8" s="93" t="s">
        <v>162</v>
      </c>
      <c r="K8" s="92">
        <f>SUM(B8*E8*H8)</f>
        <v>15408.000000000002</v>
      </c>
      <c r="L8" s="92"/>
      <c r="M8" s="88"/>
    </row>
    <row r="9" spans="1:13" ht="15">
      <c r="A9" s="164" t="s">
        <v>139</v>
      </c>
      <c r="B9" s="164"/>
      <c r="C9" s="164"/>
      <c r="D9" s="164"/>
      <c r="E9" s="103"/>
      <c r="F9" s="88"/>
      <c r="G9" s="88"/>
      <c r="H9" s="88"/>
      <c r="I9" s="155">
        <v>0.302</v>
      </c>
      <c r="J9" s="155"/>
      <c r="K9" s="100"/>
      <c r="L9" s="95">
        <f>SUM(L3*I9)</f>
        <v>27918.4202</v>
      </c>
      <c r="M9" s="88"/>
    </row>
    <row r="10" spans="1:13" ht="15">
      <c r="A10" s="96" t="s">
        <v>119</v>
      </c>
      <c r="B10" s="96"/>
      <c r="C10" s="96"/>
      <c r="D10" s="96"/>
      <c r="E10" s="107"/>
      <c r="F10" s="97"/>
      <c r="G10" s="97"/>
      <c r="H10" s="97"/>
      <c r="I10" s="97"/>
      <c r="J10" s="97"/>
      <c r="K10" s="106"/>
      <c r="L10" s="98">
        <f>SUM(K11:K13)</f>
        <v>257730.8</v>
      </c>
      <c r="M10" s="88"/>
    </row>
    <row r="11" spans="1:13" ht="15">
      <c r="A11" s="88" t="s">
        <v>146</v>
      </c>
      <c r="B11" s="88"/>
      <c r="C11" s="88"/>
      <c r="D11" s="88"/>
      <c r="E11" s="103">
        <f>SUM('ст-ть машины час'!D9)</f>
        <v>349.32</v>
      </c>
      <c r="F11" s="93" t="s">
        <v>145</v>
      </c>
      <c r="G11" s="88" t="s">
        <v>133</v>
      </c>
      <c r="H11" s="88">
        <v>240</v>
      </c>
      <c r="I11" s="88" t="s">
        <v>142</v>
      </c>
      <c r="J11" s="88" t="s">
        <v>162</v>
      </c>
      <c r="K11" s="100">
        <f>SUM(E11*H11)</f>
        <v>83836.8</v>
      </c>
      <c r="L11" s="99"/>
      <c r="M11" s="88"/>
    </row>
    <row r="12" spans="1:13" ht="15">
      <c r="A12" s="88" t="s">
        <v>229</v>
      </c>
      <c r="B12" s="88"/>
      <c r="C12" s="88"/>
      <c r="D12" s="88"/>
      <c r="E12" s="103">
        <f>SUM('ст-ть машины час'!D4)</f>
        <v>366.79</v>
      </c>
      <c r="F12" s="93" t="s">
        <v>145</v>
      </c>
      <c r="G12" s="88" t="s">
        <v>133</v>
      </c>
      <c r="H12" s="88">
        <v>200</v>
      </c>
      <c r="I12" s="88" t="s">
        <v>142</v>
      </c>
      <c r="J12" s="88" t="s">
        <v>162</v>
      </c>
      <c r="K12" s="100">
        <f>SUM(E12*H12)</f>
        <v>73358</v>
      </c>
      <c r="L12" s="99"/>
      <c r="M12" s="88"/>
    </row>
    <row r="13" spans="1:13" ht="15">
      <c r="A13" s="88" t="s">
        <v>289</v>
      </c>
      <c r="B13" s="88"/>
      <c r="C13" s="88"/>
      <c r="D13" s="88"/>
      <c r="E13" s="103">
        <v>502.68</v>
      </c>
      <c r="F13" s="93" t="s">
        <v>145</v>
      </c>
      <c r="G13" s="88" t="s">
        <v>133</v>
      </c>
      <c r="H13" s="88">
        <v>200</v>
      </c>
      <c r="I13" s="88" t="s">
        <v>142</v>
      </c>
      <c r="J13" s="88" t="s">
        <v>162</v>
      </c>
      <c r="K13" s="100">
        <f>SUM(E13*H13)</f>
        <v>100536</v>
      </c>
      <c r="L13" s="99"/>
      <c r="M13" s="97"/>
    </row>
    <row r="14" spans="1:13" ht="15">
      <c r="A14" s="164" t="s">
        <v>141</v>
      </c>
      <c r="B14" s="164"/>
      <c r="C14" s="164"/>
      <c r="D14" s="164"/>
      <c r="E14" s="103"/>
      <c r="F14" s="88"/>
      <c r="G14" s="88"/>
      <c r="H14" s="88"/>
      <c r="I14" s="88"/>
      <c r="J14" s="88"/>
      <c r="K14" s="100"/>
      <c r="L14" s="90">
        <f>SUM(K15:K17)</f>
        <v>37947.6</v>
      </c>
      <c r="M14" s="88"/>
    </row>
    <row r="15" spans="1:13" ht="15">
      <c r="A15" s="88" t="s">
        <v>146</v>
      </c>
      <c r="B15" s="88"/>
      <c r="C15" s="88"/>
      <c r="D15" s="88"/>
      <c r="E15" s="103">
        <f>SUM('ст-ть машины час'!E9)</f>
        <v>47.34</v>
      </c>
      <c r="F15" s="93" t="s">
        <v>145</v>
      </c>
      <c r="G15" s="88" t="s">
        <v>133</v>
      </c>
      <c r="H15" s="88">
        <v>240</v>
      </c>
      <c r="I15" s="88" t="s">
        <v>142</v>
      </c>
      <c r="J15" s="88" t="s">
        <v>162</v>
      </c>
      <c r="K15" s="100">
        <f>SUM(E15*H15)</f>
        <v>11361.6</v>
      </c>
      <c r="L15" s="101"/>
      <c r="M15" s="97"/>
    </row>
    <row r="16" spans="1:13" ht="15">
      <c r="A16" s="88" t="s">
        <v>229</v>
      </c>
      <c r="B16" s="88"/>
      <c r="C16" s="88"/>
      <c r="D16" s="88"/>
      <c r="E16" s="103">
        <f>SUM('ст-ть машины час'!E4)</f>
        <v>49.7</v>
      </c>
      <c r="F16" s="93" t="s">
        <v>145</v>
      </c>
      <c r="G16" s="88" t="s">
        <v>133</v>
      </c>
      <c r="H16" s="88">
        <v>180</v>
      </c>
      <c r="I16" s="88" t="s">
        <v>142</v>
      </c>
      <c r="J16" s="88" t="s">
        <v>162</v>
      </c>
      <c r="K16" s="100">
        <f>SUM(E16*H16)</f>
        <v>8946</v>
      </c>
      <c r="L16" s="101"/>
      <c r="M16" s="97"/>
    </row>
    <row r="17" spans="1:13" ht="15">
      <c r="A17" s="88" t="s">
        <v>289</v>
      </c>
      <c r="B17" s="88"/>
      <c r="C17" s="88"/>
      <c r="D17" s="88"/>
      <c r="E17" s="103">
        <v>98</v>
      </c>
      <c r="F17" s="93" t="s">
        <v>145</v>
      </c>
      <c r="G17" s="88" t="s">
        <v>133</v>
      </c>
      <c r="H17" s="88">
        <v>180</v>
      </c>
      <c r="I17" s="88" t="s">
        <v>142</v>
      </c>
      <c r="J17" s="88" t="s">
        <v>162</v>
      </c>
      <c r="K17" s="100">
        <f>SUM(E17*H17)</f>
        <v>17640</v>
      </c>
      <c r="L17" s="101"/>
      <c r="M17" s="88"/>
    </row>
    <row r="18" spans="1:13" ht="15">
      <c r="A18" s="102" t="s">
        <v>143</v>
      </c>
      <c r="B18" s="102"/>
      <c r="C18" s="102"/>
      <c r="D18" s="102"/>
      <c r="E18" s="107"/>
      <c r="F18" s="97"/>
      <c r="G18" s="97"/>
      <c r="H18" s="97"/>
      <c r="I18" s="97"/>
      <c r="J18" s="97"/>
      <c r="K18" s="106"/>
      <c r="L18" s="95">
        <f>SUM(K19:K21)</f>
        <v>13201.87</v>
      </c>
      <c r="M18" s="88"/>
    </row>
    <row r="19" spans="1:13" ht="15">
      <c r="A19" s="88" t="s">
        <v>146</v>
      </c>
      <c r="B19" s="88"/>
      <c r="C19" s="88"/>
      <c r="D19" s="88"/>
      <c r="E19" s="107">
        <f>SUM('ст-ть машины час'!G9)</f>
        <v>87.85</v>
      </c>
      <c r="F19" s="93" t="s">
        <v>145</v>
      </c>
      <c r="G19" s="97" t="s">
        <v>133</v>
      </c>
      <c r="H19" s="88">
        <v>50</v>
      </c>
      <c r="I19" s="88" t="s">
        <v>142</v>
      </c>
      <c r="J19" s="88" t="s">
        <v>162</v>
      </c>
      <c r="K19" s="103">
        <f>SUM(E19*H19)</f>
        <v>4392.5</v>
      </c>
      <c r="L19" s="104"/>
      <c r="M19" s="88"/>
    </row>
    <row r="20" spans="1:13" ht="15">
      <c r="A20" s="88" t="s">
        <v>229</v>
      </c>
      <c r="B20" s="88"/>
      <c r="C20" s="88"/>
      <c r="D20" s="88"/>
      <c r="E20" s="107">
        <f>SUM('ст-ть машины час'!G4)</f>
        <v>109.08</v>
      </c>
      <c r="F20" s="93" t="s">
        <v>145</v>
      </c>
      <c r="G20" s="97" t="s">
        <v>133</v>
      </c>
      <c r="H20" s="88">
        <v>47</v>
      </c>
      <c r="I20" s="88" t="s">
        <v>142</v>
      </c>
      <c r="J20" s="88" t="s">
        <v>162</v>
      </c>
      <c r="K20" s="103">
        <f>SUM(E20*H20)</f>
        <v>5126.76</v>
      </c>
      <c r="L20" s="104"/>
      <c r="M20" s="88"/>
    </row>
    <row r="21" spans="1:13" ht="15">
      <c r="A21" s="88" t="s">
        <v>289</v>
      </c>
      <c r="B21" s="88"/>
      <c r="C21" s="88"/>
      <c r="D21" s="88"/>
      <c r="E21" s="103">
        <v>99.53</v>
      </c>
      <c r="F21" s="93" t="s">
        <v>145</v>
      </c>
      <c r="G21" s="97" t="s">
        <v>133</v>
      </c>
      <c r="H21" s="88">
        <v>37</v>
      </c>
      <c r="I21" s="88" t="s">
        <v>142</v>
      </c>
      <c r="J21" s="88" t="s">
        <v>162</v>
      </c>
      <c r="K21" s="103">
        <f>SUM(E21*H21)</f>
        <v>3682.61</v>
      </c>
      <c r="L21" s="99"/>
      <c r="M21" s="97"/>
    </row>
    <row r="22" spans="1:13" ht="15">
      <c r="A22" s="169" t="s">
        <v>214</v>
      </c>
      <c r="B22" s="159"/>
      <c r="C22" s="159"/>
      <c r="D22" s="159"/>
      <c r="E22" s="103"/>
      <c r="F22" s="93"/>
      <c r="G22" s="88"/>
      <c r="H22" s="88"/>
      <c r="I22" s="88"/>
      <c r="J22" s="88"/>
      <c r="K22" s="106"/>
      <c r="L22" s="95">
        <f>SUM(K23:K27)</f>
        <v>10070</v>
      </c>
      <c r="M22" s="97"/>
    </row>
    <row r="23" spans="1:13" ht="15">
      <c r="A23" s="159" t="s">
        <v>164</v>
      </c>
      <c r="B23" s="159"/>
      <c r="C23" s="159"/>
      <c r="D23" s="159"/>
      <c r="E23" s="103">
        <v>16</v>
      </c>
      <c r="F23" s="93" t="s">
        <v>160</v>
      </c>
      <c r="G23" s="88" t="s">
        <v>133</v>
      </c>
      <c r="H23" s="88">
        <v>190</v>
      </c>
      <c r="I23" s="88" t="s">
        <v>165</v>
      </c>
      <c r="J23" s="88" t="s">
        <v>162</v>
      </c>
      <c r="K23" s="106">
        <f>SUM(H23*E23)</f>
        <v>3040</v>
      </c>
      <c r="L23" s="95"/>
      <c r="M23" s="97"/>
    </row>
    <row r="24" spans="1:13" ht="15">
      <c r="A24" s="159" t="s">
        <v>166</v>
      </c>
      <c r="B24" s="159"/>
      <c r="C24" s="159"/>
      <c r="D24" s="159"/>
      <c r="E24" s="103">
        <v>52</v>
      </c>
      <c r="F24" s="93" t="s">
        <v>160</v>
      </c>
      <c r="G24" s="88" t="s">
        <v>133</v>
      </c>
      <c r="H24" s="88">
        <v>20</v>
      </c>
      <c r="I24" s="88" t="s">
        <v>165</v>
      </c>
      <c r="J24" s="88" t="s">
        <v>162</v>
      </c>
      <c r="K24" s="106">
        <f>SUM(H24*E24)</f>
        <v>1040</v>
      </c>
      <c r="L24" s="95"/>
      <c r="M24" s="97"/>
    </row>
    <row r="25" spans="1:13" ht="15">
      <c r="A25" s="159" t="s">
        <v>218</v>
      </c>
      <c r="B25" s="159"/>
      <c r="C25" s="159"/>
      <c r="D25" s="159"/>
      <c r="E25" s="103">
        <v>180</v>
      </c>
      <c r="F25" s="93" t="s">
        <v>158</v>
      </c>
      <c r="G25" s="88" t="s">
        <v>133</v>
      </c>
      <c r="H25" s="88">
        <v>15</v>
      </c>
      <c r="I25" s="88" t="s">
        <v>159</v>
      </c>
      <c r="J25" s="88" t="s">
        <v>162</v>
      </c>
      <c r="K25" s="106">
        <f>SUM(H25*E25)</f>
        <v>2700</v>
      </c>
      <c r="L25" s="95"/>
      <c r="M25" s="97"/>
    </row>
    <row r="26" spans="1:13" ht="15">
      <c r="A26" s="159" t="s">
        <v>216</v>
      </c>
      <c r="B26" s="159"/>
      <c r="C26" s="159"/>
      <c r="D26" s="159"/>
      <c r="E26" s="103">
        <v>235</v>
      </c>
      <c r="F26" s="93" t="s">
        <v>158</v>
      </c>
      <c r="G26" s="88" t="s">
        <v>133</v>
      </c>
      <c r="H26" s="88">
        <v>6</v>
      </c>
      <c r="I26" s="88" t="s">
        <v>159</v>
      </c>
      <c r="J26" s="88" t="s">
        <v>162</v>
      </c>
      <c r="K26" s="106">
        <f>SUM(H26*E26)</f>
        <v>1410</v>
      </c>
      <c r="L26" s="95"/>
      <c r="M26" s="97"/>
    </row>
    <row r="27" spans="1:13" ht="15">
      <c r="A27" s="159" t="s">
        <v>217</v>
      </c>
      <c r="B27" s="159"/>
      <c r="C27" s="159"/>
      <c r="D27" s="159"/>
      <c r="E27" s="103">
        <v>235</v>
      </c>
      <c r="F27" s="93" t="s">
        <v>158</v>
      </c>
      <c r="G27" s="88" t="s">
        <v>133</v>
      </c>
      <c r="H27" s="88">
        <v>8</v>
      </c>
      <c r="I27" s="88" t="s">
        <v>159</v>
      </c>
      <c r="J27" s="88" t="s">
        <v>162</v>
      </c>
      <c r="K27" s="106">
        <f>SUM(H27*E27)</f>
        <v>1880</v>
      </c>
      <c r="L27" s="95"/>
      <c r="M27" s="97"/>
    </row>
    <row r="28" spans="1:13" ht="15">
      <c r="A28" s="102" t="s">
        <v>178</v>
      </c>
      <c r="B28" s="108"/>
      <c r="C28" s="108"/>
      <c r="D28" s="108"/>
      <c r="E28" s="107"/>
      <c r="F28" s="97"/>
      <c r="G28" s="97"/>
      <c r="H28" s="97"/>
      <c r="I28" s="97"/>
      <c r="J28" s="97"/>
      <c r="K28" s="106"/>
      <c r="L28" s="95">
        <f>K29+K30+K31+K32+K33+K34+K35+K36</f>
        <v>57243.24542000001</v>
      </c>
      <c r="M28" s="97"/>
    </row>
    <row r="29" spans="1:17" ht="15">
      <c r="A29" s="97" t="s">
        <v>120</v>
      </c>
      <c r="B29" s="97"/>
      <c r="C29" s="97"/>
      <c r="D29" s="97"/>
      <c r="E29" s="107"/>
      <c r="F29" s="97"/>
      <c r="G29" s="97"/>
      <c r="H29" s="97"/>
      <c r="I29" s="97"/>
      <c r="J29" s="97"/>
      <c r="K29" s="100">
        <f>Q29*L3</f>
        <v>34944.247800000005</v>
      </c>
      <c r="L29" s="104"/>
      <c r="M29" s="97"/>
      <c r="Q29">
        <v>0.378</v>
      </c>
    </row>
    <row r="30" spans="1:17" ht="15">
      <c r="A30" s="97" t="s">
        <v>121</v>
      </c>
      <c r="B30" s="97"/>
      <c r="C30" s="97"/>
      <c r="D30" s="97"/>
      <c r="E30" s="107"/>
      <c r="F30" s="97"/>
      <c r="G30" s="97"/>
      <c r="H30" s="97"/>
      <c r="I30" s="97"/>
      <c r="J30" s="97"/>
      <c r="K30" s="100">
        <f>Q30*L3</f>
        <v>10538.7414</v>
      </c>
      <c r="L30" s="104"/>
      <c r="M30" s="97"/>
      <c r="Q30">
        <v>0.114</v>
      </c>
    </row>
    <row r="31" spans="1:17" ht="15">
      <c r="A31" s="97" t="s">
        <v>122</v>
      </c>
      <c r="B31" s="97"/>
      <c r="C31" s="97"/>
      <c r="D31" s="97"/>
      <c r="E31" s="107"/>
      <c r="F31" s="97"/>
      <c r="G31" s="97"/>
      <c r="H31" s="97"/>
      <c r="I31" s="97"/>
      <c r="J31" s="97"/>
      <c r="K31" s="100">
        <f>Q31*L3</f>
        <v>896.71747</v>
      </c>
      <c r="L31" s="104"/>
      <c r="M31" s="97"/>
      <c r="Q31">
        <v>0.0097</v>
      </c>
    </row>
    <row r="32" spans="1:17" ht="15">
      <c r="A32" s="97" t="s">
        <v>123</v>
      </c>
      <c r="B32" s="97"/>
      <c r="C32" s="97"/>
      <c r="D32" s="97"/>
      <c r="E32" s="107"/>
      <c r="F32" s="97"/>
      <c r="G32" s="97"/>
      <c r="H32" s="97"/>
      <c r="I32" s="97"/>
      <c r="J32" s="97"/>
      <c r="K32" s="100">
        <f>Q32*L3</f>
        <v>4160.029500000001</v>
      </c>
      <c r="L32" s="104"/>
      <c r="M32" s="97"/>
      <c r="Q32">
        <v>0.045</v>
      </c>
    </row>
    <row r="33" spans="1:17" ht="15">
      <c r="A33" s="97" t="s">
        <v>124</v>
      </c>
      <c r="B33" s="97"/>
      <c r="C33" s="97"/>
      <c r="D33" s="97"/>
      <c r="E33" s="107"/>
      <c r="F33" s="97"/>
      <c r="G33" s="97"/>
      <c r="H33" s="97"/>
      <c r="I33" s="97"/>
      <c r="J33" s="97"/>
      <c r="K33" s="100">
        <f>Q33*L3</f>
        <v>970.6735500000001</v>
      </c>
      <c r="L33" s="104"/>
      <c r="M33" s="103"/>
      <c r="Q33">
        <v>0.0105</v>
      </c>
    </row>
    <row r="34" spans="1:17" ht="15">
      <c r="A34" s="97" t="s">
        <v>125</v>
      </c>
      <c r="B34" s="97"/>
      <c r="C34" s="97"/>
      <c r="D34" s="97"/>
      <c r="E34" s="107"/>
      <c r="F34" s="97"/>
      <c r="G34" s="97"/>
      <c r="H34" s="97"/>
      <c r="I34" s="97"/>
      <c r="J34" s="97"/>
      <c r="K34" s="100">
        <v>3117.82</v>
      </c>
      <c r="L34" s="104"/>
      <c r="M34" s="103"/>
      <c r="Q34" s="302">
        <v>0.0361</v>
      </c>
    </row>
    <row r="35" spans="1:17" ht="15">
      <c r="A35" s="97" t="s">
        <v>126</v>
      </c>
      <c r="B35" s="97"/>
      <c r="C35" s="97"/>
      <c r="D35" s="97"/>
      <c r="E35" s="107"/>
      <c r="F35" s="97"/>
      <c r="G35" s="97"/>
      <c r="H35" s="97"/>
      <c r="I35" s="97"/>
      <c r="J35" s="97"/>
      <c r="K35" s="100">
        <f>Q35*L3</f>
        <v>647.1157000000001</v>
      </c>
      <c r="L35" s="104"/>
      <c r="M35" s="103"/>
      <c r="Q35">
        <v>0.007</v>
      </c>
    </row>
    <row r="36" spans="1:17" ht="15">
      <c r="A36" s="97" t="s">
        <v>247</v>
      </c>
      <c r="B36" s="97"/>
      <c r="C36" s="97"/>
      <c r="D36" s="97"/>
      <c r="E36" s="107"/>
      <c r="F36" s="97"/>
      <c r="G36" s="97"/>
      <c r="H36" s="97"/>
      <c r="I36" s="97"/>
      <c r="J36" s="97"/>
      <c r="K36" s="100">
        <v>1967.9</v>
      </c>
      <c r="L36" s="104"/>
      <c r="M36" s="103"/>
      <c r="Q36" s="302" t="s">
        <v>316</v>
      </c>
    </row>
    <row r="37" spans="1:17" ht="15">
      <c r="A37" s="326" t="s">
        <v>127</v>
      </c>
      <c r="B37" s="326"/>
      <c r="C37" s="326"/>
      <c r="D37" s="326"/>
      <c r="E37" s="326"/>
      <c r="F37" s="165"/>
      <c r="G37" s="88"/>
      <c r="H37" s="88"/>
      <c r="I37" s="88"/>
      <c r="J37" s="88"/>
      <c r="K37" s="156"/>
      <c r="L37" s="105"/>
      <c r="M37" s="109">
        <f>L3+K29</f>
        <v>127389.34780000002</v>
      </c>
      <c r="Q37" s="302"/>
    </row>
    <row r="38" spans="1:13" ht="15">
      <c r="A38" s="110" t="s">
        <v>128</v>
      </c>
      <c r="B38" s="110"/>
      <c r="C38" s="110"/>
      <c r="D38" s="110"/>
      <c r="E38" s="107"/>
      <c r="F38" s="97"/>
      <c r="G38" s="97"/>
      <c r="H38" s="97"/>
      <c r="I38" s="97"/>
      <c r="J38" s="97"/>
      <c r="K38" s="106"/>
      <c r="L38" s="104"/>
      <c r="M38" s="111">
        <f>L9+K30</f>
        <v>38457.1616</v>
      </c>
    </row>
    <row r="39" spans="1:13" ht="15">
      <c r="A39" s="164"/>
      <c r="B39" s="164"/>
      <c r="C39" s="164"/>
      <c r="D39" s="164"/>
      <c r="E39" s="103"/>
      <c r="F39" s="88"/>
      <c r="G39" s="88"/>
      <c r="H39" s="88"/>
      <c r="I39" s="88"/>
      <c r="J39" s="88"/>
      <c r="K39" s="100"/>
      <c r="L39" s="90"/>
      <c r="M39" s="88"/>
    </row>
    <row r="40" spans="1:13" ht="15">
      <c r="A40" s="164"/>
      <c r="B40" s="164"/>
      <c r="C40" s="164"/>
      <c r="D40" s="164"/>
      <c r="E40" s="103"/>
      <c r="F40" s="88"/>
      <c r="G40" s="88"/>
      <c r="H40" s="88"/>
      <c r="I40" s="88"/>
      <c r="J40" s="88"/>
      <c r="K40" s="100"/>
      <c r="L40" s="90"/>
      <c r="M40" s="88"/>
    </row>
    <row r="41" spans="1:13" ht="15">
      <c r="A41" s="112" t="s">
        <v>129</v>
      </c>
      <c r="B41" s="112"/>
      <c r="C41" s="112"/>
      <c r="D41" s="112"/>
      <c r="E41" s="103"/>
      <c r="F41" s="88"/>
      <c r="G41" s="88"/>
      <c r="H41" s="88"/>
      <c r="I41" s="88"/>
      <c r="J41" s="88"/>
      <c r="K41" s="100"/>
      <c r="L41" s="113">
        <f>SUM(L3:L39)</f>
        <v>496557.0356199999</v>
      </c>
      <c r="M41" s="88"/>
    </row>
    <row r="42" spans="1:13" ht="15">
      <c r="A42" s="164"/>
      <c r="B42" s="164"/>
      <c r="C42" s="164"/>
      <c r="D42" s="164"/>
      <c r="E42" s="103"/>
      <c r="F42" s="88"/>
      <c r="G42" s="88"/>
      <c r="H42" s="88"/>
      <c r="I42" s="88"/>
      <c r="J42" s="88"/>
      <c r="K42" s="100" t="s">
        <v>315</v>
      </c>
      <c r="L42" s="92"/>
      <c r="M42" s="88"/>
    </row>
    <row r="43" spans="1:13" ht="15">
      <c r="A43" s="112" t="s">
        <v>130</v>
      </c>
      <c r="B43" s="112"/>
      <c r="C43" s="112"/>
      <c r="D43" s="112"/>
      <c r="E43" s="103"/>
      <c r="F43" s="88"/>
      <c r="G43" s="88"/>
      <c r="H43" s="88"/>
      <c r="I43" s="116"/>
      <c r="J43" s="116"/>
      <c r="K43" s="103"/>
      <c r="L43" s="117"/>
      <c r="M43" s="88"/>
    </row>
  </sheetData>
  <mergeCells count="3">
    <mergeCell ref="A1:L1"/>
    <mergeCell ref="A3:H3"/>
    <mergeCell ref="A37:E37"/>
  </mergeCells>
  <printOptions/>
  <pageMargins left="0.75" right="0.75" top="1" bottom="1" header="0.5" footer="0.5"/>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rgb="FFCCFFFF"/>
  </sheetPr>
  <dimension ref="A1:R48"/>
  <sheetViews>
    <sheetView zoomScalePageLayoutView="0" workbookViewId="0" topLeftCell="A10">
      <selection activeCell="T32" sqref="T32"/>
    </sheetView>
  </sheetViews>
  <sheetFormatPr defaultColWidth="9.140625" defaultRowHeight="15"/>
  <cols>
    <col min="1" max="1" width="16.8515625" style="0" customWidth="1"/>
    <col min="2" max="2" width="2.421875" style="0" customWidth="1"/>
    <col min="3" max="3" width="4.421875" style="0" customWidth="1"/>
    <col min="4" max="4" width="2.28125" style="0" customWidth="1"/>
    <col min="5" max="5" width="8.140625" style="0" customWidth="1"/>
    <col min="6" max="6" width="8.421875" style="0" customWidth="1"/>
    <col min="7" max="7" width="2.57421875" style="0" customWidth="1"/>
    <col min="8" max="8" width="4.28125" style="0" customWidth="1"/>
    <col min="9" max="9" width="8.28125" style="0" customWidth="1"/>
    <col min="10" max="10" width="2.00390625" style="0" customWidth="1"/>
    <col min="11" max="11" width="11.8515625" style="66" customWidth="1"/>
    <col min="12" max="12" width="12.140625" style="0" customWidth="1"/>
    <col min="13" max="13" width="11.57421875" style="0" customWidth="1"/>
    <col min="14" max="14" width="9.421875" style="0" hidden="1" customWidth="1"/>
    <col min="15" max="15" width="8.8515625" style="0" hidden="1" customWidth="1"/>
    <col min="16" max="16" width="4.57421875" style="0" customWidth="1"/>
    <col min="17" max="17" width="9.421875" style="0" customWidth="1"/>
  </cols>
  <sheetData>
    <row r="1" spans="1:18" ht="170.25" customHeight="1">
      <c r="A1" s="324" t="s">
        <v>314</v>
      </c>
      <c r="B1" s="324"/>
      <c r="C1" s="324"/>
      <c r="D1" s="324"/>
      <c r="E1" s="324"/>
      <c r="F1" s="324"/>
      <c r="G1" s="324"/>
      <c r="H1" s="324"/>
      <c r="I1" s="324"/>
      <c r="J1" s="324"/>
      <c r="K1" s="324"/>
      <c r="L1" s="324"/>
      <c r="M1" s="324"/>
      <c r="N1" s="324"/>
      <c r="O1" s="324"/>
      <c r="P1" s="324"/>
      <c r="R1" s="298"/>
    </row>
    <row r="2" spans="1:15" ht="15" customHeight="1">
      <c r="A2" s="88"/>
      <c r="B2" s="88"/>
      <c r="C2" s="88"/>
      <c r="D2" s="88"/>
      <c r="E2" s="88"/>
      <c r="F2" s="88"/>
      <c r="G2" s="88"/>
      <c r="H2" s="88"/>
      <c r="I2" s="88"/>
      <c r="J2" s="88"/>
      <c r="K2" s="103" t="s">
        <v>117</v>
      </c>
      <c r="L2" s="88" t="s">
        <v>117</v>
      </c>
      <c r="M2" s="88"/>
      <c r="N2" s="284"/>
      <c r="O2" s="284"/>
    </row>
    <row r="3" spans="1:15" ht="12" customHeight="1">
      <c r="A3" s="325" t="s">
        <v>118</v>
      </c>
      <c r="B3" s="325"/>
      <c r="C3" s="325"/>
      <c r="D3" s="325"/>
      <c r="E3" s="325"/>
      <c r="F3" s="325"/>
      <c r="G3" s="325"/>
      <c r="H3" s="325"/>
      <c r="I3" s="88"/>
      <c r="J3" s="88"/>
      <c r="K3" s="100"/>
      <c r="L3" s="90">
        <f>SUM(K4:K9)</f>
        <v>25101.92</v>
      </c>
      <c r="M3" s="88"/>
      <c r="N3" s="284"/>
      <c r="O3" s="284"/>
    </row>
    <row r="4" spans="1:15" ht="12" customHeight="1">
      <c r="A4" s="91" t="s">
        <v>132</v>
      </c>
      <c r="B4" s="285">
        <v>1</v>
      </c>
      <c r="C4" s="91" t="s">
        <v>116</v>
      </c>
      <c r="D4" s="91" t="s">
        <v>133</v>
      </c>
      <c r="E4" s="93">
        <f>SUM(ЧТС!M32)</f>
        <v>75.48</v>
      </c>
      <c r="F4" s="93" t="s">
        <v>145</v>
      </c>
      <c r="G4" s="143" t="s">
        <v>134</v>
      </c>
      <c r="H4" s="89">
        <v>34</v>
      </c>
      <c r="I4" s="91" t="s">
        <v>135</v>
      </c>
      <c r="J4" s="91" t="s">
        <v>162</v>
      </c>
      <c r="K4" s="92">
        <f>SUM(E4*H4)</f>
        <v>2566.32</v>
      </c>
      <c r="L4" s="92"/>
      <c r="M4" s="88"/>
      <c r="N4" s="284"/>
      <c r="O4" s="284"/>
    </row>
    <row r="5" spans="1:15" ht="12" customHeight="1">
      <c r="A5" s="93" t="s">
        <v>137</v>
      </c>
      <c r="B5" s="285">
        <v>1</v>
      </c>
      <c r="C5" s="91" t="s">
        <v>116</v>
      </c>
      <c r="D5" s="93" t="s">
        <v>133</v>
      </c>
      <c r="E5" s="93">
        <f>SUM(ЧТС!M25)</f>
        <v>61.17</v>
      </c>
      <c r="F5" s="93" t="s">
        <v>145</v>
      </c>
      <c r="G5" s="144" t="s">
        <v>133</v>
      </c>
      <c r="H5" s="91">
        <v>80</v>
      </c>
      <c r="I5" s="93" t="s">
        <v>136</v>
      </c>
      <c r="J5" s="91" t="s">
        <v>162</v>
      </c>
      <c r="K5" s="92">
        <f>SUM(E5*H5)</f>
        <v>4893.6</v>
      </c>
      <c r="L5" s="92"/>
      <c r="M5" s="88"/>
      <c r="N5" s="284"/>
      <c r="O5" s="284"/>
    </row>
    <row r="6" spans="1:15" ht="12" customHeight="1">
      <c r="A6" s="91" t="s">
        <v>137</v>
      </c>
      <c r="B6" s="285">
        <v>1</v>
      </c>
      <c r="C6" s="91" t="s">
        <v>116</v>
      </c>
      <c r="D6" s="91" t="s">
        <v>133</v>
      </c>
      <c r="E6" s="93">
        <f>SUM(ЧТС!M25)</f>
        <v>61.17</v>
      </c>
      <c r="F6" s="93" t="s">
        <v>145</v>
      </c>
      <c r="G6" s="143" t="s">
        <v>133</v>
      </c>
      <c r="H6" s="91">
        <v>80</v>
      </c>
      <c r="I6" s="91" t="s">
        <v>135</v>
      </c>
      <c r="J6" s="91" t="s">
        <v>162</v>
      </c>
      <c r="K6" s="92">
        <f>SUM(E6*H6)</f>
        <v>4893.6</v>
      </c>
      <c r="L6" s="92"/>
      <c r="M6" s="88"/>
      <c r="N6" s="284"/>
      <c r="O6" s="284"/>
    </row>
    <row r="7" spans="1:15" ht="12" customHeight="1">
      <c r="A7" s="91" t="s">
        <v>137</v>
      </c>
      <c r="B7" s="285">
        <v>1</v>
      </c>
      <c r="C7" s="91" t="s">
        <v>116</v>
      </c>
      <c r="D7" s="91" t="s">
        <v>133</v>
      </c>
      <c r="E7" s="93">
        <v>70.97</v>
      </c>
      <c r="F7" s="93" t="s">
        <v>145</v>
      </c>
      <c r="G7" s="143" t="s">
        <v>133</v>
      </c>
      <c r="H7" s="91">
        <v>50</v>
      </c>
      <c r="I7" s="91" t="s">
        <v>135</v>
      </c>
      <c r="J7" s="91" t="s">
        <v>162</v>
      </c>
      <c r="K7" s="92">
        <f>SUM(E7*H7)</f>
        <v>3548.5</v>
      </c>
      <c r="L7" s="92"/>
      <c r="M7" s="88"/>
      <c r="N7" s="284"/>
      <c r="O7" s="284"/>
    </row>
    <row r="8" spans="1:15" ht="12" customHeight="1">
      <c r="A8" s="91" t="s">
        <v>138</v>
      </c>
      <c r="B8" s="285">
        <v>1</v>
      </c>
      <c r="C8" s="91" t="s">
        <v>116</v>
      </c>
      <c r="D8" s="91" t="s">
        <v>133</v>
      </c>
      <c r="E8" s="93">
        <f>SUM(ЧТС!M41)</f>
        <v>48.23</v>
      </c>
      <c r="F8" s="93" t="s">
        <v>145</v>
      </c>
      <c r="G8" s="143" t="s">
        <v>133</v>
      </c>
      <c r="H8" s="91">
        <v>50</v>
      </c>
      <c r="I8" s="91" t="s">
        <v>135</v>
      </c>
      <c r="J8" s="91" t="s">
        <v>162</v>
      </c>
      <c r="K8" s="92">
        <f>SUM(B8*E8*H8)</f>
        <v>2411.5</v>
      </c>
      <c r="L8" s="92"/>
      <c r="M8" s="88"/>
      <c r="N8" s="284"/>
      <c r="O8" s="284"/>
    </row>
    <row r="9" spans="1:15" ht="12" customHeight="1">
      <c r="A9" s="91" t="s">
        <v>153</v>
      </c>
      <c r="B9" s="285">
        <v>2</v>
      </c>
      <c r="C9" s="91" t="s">
        <v>116</v>
      </c>
      <c r="D9" s="91" t="s">
        <v>133</v>
      </c>
      <c r="E9" s="93">
        <f>SUM(ЧТС!M40)</f>
        <v>56.57</v>
      </c>
      <c r="F9" s="93" t="s">
        <v>145</v>
      </c>
      <c r="G9" s="143" t="s">
        <v>133</v>
      </c>
      <c r="H9" s="91">
        <v>60</v>
      </c>
      <c r="I9" s="91" t="s">
        <v>135</v>
      </c>
      <c r="J9" s="91" t="s">
        <v>162</v>
      </c>
      <c r="K9" s="92">
        <f>SUM(B9*E9*H9)</f>
        <v>6788.4</v>
      </c>
      <c r="L9" s="92"/>
      <c r="M9" s="88"/>
      <c r="N9" s="284"/>
      <c r="O9" s="284"/>
    </row>
    <row r="10" spans="1:15" ht="12" customHeight="1">
      <c r="A10" s="164" t="s">
        <v>139</v>
      </c>
      <c r="B10" s="164"/>
      <c r="C10" s="164"/>
      <c r="D10" s="164"/>
      <c r="E10" s="88"/>
      <c r="F10" s="88"/>
      <c r="G10" s="88"/>
      <c r="H10" s="88"/>
      <c r="I10" s="155">
        <v>0.302</v>
      </c>
      <c r="J10" s="155"/>
      <c r="K10" s="100"/>
      <c r="L10" s="95">
        <f>SUM(I10*L3)</f>
        <v>7580.779839999999</v>
      </c>
      <c r="M10" s="88"/>
      <c r="N10" s="286">
        <f>L11+L16+L23+K38</f>
        <v>125428.48</v>
      </c>
      <c r="O10" s="284"/>
    </row>
    <row r="11" spans="1:15" ht="12" customHeight="1">
      <c r="A11" s="96" t="s">
        <v>119</v>
      </c>
      <c r="B11" s="96"/>
      <c r="C11" s="96"/>
      <c r="D11" s="96"/>
      <c r="E11" s="97"/>
      <c r="F11" s="97"/>
      <c r="G11" s="97"/>
      <c r="H11" s="97"/>
      <c r="I11" s="97"/>
      <c r="J11" s="97"/>
      <c r="K11" s="106"/>
      <c r="L11" s="98">
        <f>SUM(K12:K15)</f>
        <v>105843</v>
      </c>
      <c r="M11" s="88"/>
      <c r="N11" s="284"/>
      <c r="O11" s="284"/>
    </row>
    <row r="12" spans="1:15" ht="12" customHeight="1">
      <c r="A12" s="88" t="s">
        <v>97</v>
      </c>
      <c r="B12" s="88"/>
      <c r="C12" s="88"/>
      <c r="D12" s="88"/>
      <c r="E12" s="103">
        <v>384.25</v>
      </c>
      <c r="F12" s="93" t="s">
        <v>145</v>
      </c>
      <c r="G12" s="88" t="s">
        <v>133</v>
      </c>
      <c r="H12" s="88">
        <v>80</v>
      </c>
      <c r="I12" s="88" t="s">
        <v>142</v>
      </c>
      <c r="J12" s="88" t="s">
        <v>162</v>
      </c>
      <c r="K12" s="100">
        <f>SUM(E12*H12)</f>
        <v>30740</v>
      </c>
      <c r="L12" s="99"/>
      <c r="M12" s="88"/>
      <c r="N12" s="284"/>
      <c r="O12" s="284"/>
    </row>
    <row r="13" spans="1:15" ht="12" customHeight="1">
      <c r="A13" s="88" t="s">
        <v>140</v>
      </c>
      <c r="B13" s="88"/>
      <c r="C13" s="88"/>
      <c r="D13" s="88"/>
      <c r="E13" s="103">
        <v>384.25</v>
      </c>
      <c r="F13" s="93" t="s">
        <v>145</v>
      </c>
      <c r="G13" s="88" t="s">
        <v>133</v>
      </c>
      <c r="H13" s="88">
        <v>80</v>
      </c>
      <c r="I13" s="88" t="s">
        <v>142</v>
      </c>
      <c r="J13" s="88" t="s">
        <v>162</v>
      </c>
      <c r="K13" s="100">
        <f>SUM(E13*H13)</f>
        <v>30740</v>
      </c>
      <c r="L13" s="99"/>
      <c r="M13" s="97"/>
      <c r="N13" s="284"/>
      <c r="O13" s="284"/>
    </row>
    <row r="14" spans="1:15" ht="12" customHeight="1">
      <c r="A14" s="88" t="s">
        <v>92</v>
      </c>
      <c r="B14" s="88"/>
      <c r="C14" s="88"/>
      <c r="D14" s="88"/>
      <c r="E14" s="103">
        <v>403.42</v>
      </c>
      <c r="F14" s="93" t="s">
        <v>145</v>
      </c>
      <c r="G14" s="88" t="s">
        <v>133</v>
      </c>
      <c r="H14" s="88">
        <v>50</v>
      </c>
      <c r="I14" s="88" t="s">
        <v>142</v>
      </c>
      <c r="J14" s="88" t="s">
        <v>162</v>
      </c>
      <c r="K14" s="100">
        <f>SUM(E14*H14)</f>
        <v>20171</v>
      </c>
      <c r="L14" s="99"/>
      <c r="M14" s="97"/>
      <c r="N14" s="284"/>
      <c r="O14" s="284"/>
    </row>
    <row r="15" spans="1:15" ht="12" customHeight="1">
      <c r="A15" s="88" t="s">
        <v>197</v>
      </c>
      <c r="B15" s="88"/>
      <c r="C15" s="88"/>
      <c r="D15" s="88"/>
      <c r="E15" s="107">
        <v>201.6</v>
      </c>
      <c r="F15" s="93" t="s">
        <v>145</v>
      </c>
      <c r="G15" s="97" t="s">
        <v>133</v>
      </c>
      <c r="H15" s="97">
        <v>120</v>
      </c>
      <c r="I15" s="88" t="s">
        <v>142</v>
      </c>
      <c r="J15" s="88" t="s">
        <v>162</v>
      </c>
      <c r="K15" s="100">
        <f>SUM(E15*H15)</f>
        <v>24192</v>
      </c>
      <c r="L15" s="98"/>
      <c r="M15" s="88"/>
      <c r="N15" s="284"/>
      <c r="O15" s="284"/>
    </row>
    <row r="16" spans="1:15" ht="12" customHeight="1">
      <c r="A16" s="164" t="s">
        <v>141</v>
      </c>
      <c r="B16" s="164"/>
      <c r="C16" s="164"/>
      <c r="D16" s="164"/>
      <c r="E16" s="88"/>
      <c r="F16" s="88"/>
      <c r="G16" s="88"/>
      <c r="H16" s="88"/>
      <c r="I16" s="88"/>
      <c r="J16" s="88"/>
      <c r="K16" s="100"/>
      <c r="L16" s="90">
        <f>SUM(K17:K20)</f>
        <v>9497.400000000001</v>
      </c>
      <c r="M16" s="88"/>
      <c r="N16" s="284"/>
      <c r="O16" s="284"/>
    </row>
    <row r="17" spans="1:15" ht="12" customHeight="1">
      <c r="A17" s="88" t="s">
        <v>97</v>
      </c>
      <c r="B17" s="88"/>
      <c r="C17" s="88"/>
      <c r="D17" s="88"/>
      <c r="E17" s="103">
        <v>47.34</v>
      </c>
      <c r="F17" s="93" t="s">
        <v>145</v>
      </c>
      <c r="G17" s="88" t="s">
        <v>133</v>
      </c>
      <c r="H17" s="88">
        <v>80</v>
      </c>
      <c r="I17" s="88" t="s">
        <v>142</v>
      </c>
      <c r="J17" s="88" t="s">
        <v>162</v>
      </c>
      <c r="K17" s="100">
        <f>SUM(E17*H17)</f>
        <v>3787.2000000000003</v>
      </c>
      <c r="L17" s="101"/>
      <c r="M17" s="97"/>
      <c r="N17" s="284"/>
      <c r="O17" s="284"/>
    </row>
    <row r="18" spans="1:15" ht="12" customHeight="1">
      <c r="A18" s="88" t="s">
        <v>140</v>
      </c>
      <c r="B18" s="88"/>
      <c r="C18" s="88"/>
      <c r="D18" s="88"/>
      <c r="E18" s="103">
        <v>47.34</v>
      </c>
      <c r="F18" s="287" t="s">
        <v>145</v>
      </c>
      <c r="G18" s="88" t="s">
        <v>133</v>
      </c>
      <c r="H18" s="88">
        <v>80</v>
      </c>
      <c r="I18" s="88" t="s">
        <v>142</v>
      </c>
      <c r="J18" s="88" t="s">
        <v>162</v>
      </c>
      <c r="K18" s="100">
        <f>SUM(E18*H18)</f>
        <v>3787.2000000000003</v>
      </c>
      <c r="L18" s="101"/>
      <c r="M18" s="88"/>
      <c r="N18" s="284"/>
      <c r="O18" s="284"/>
    </row>
    <row r="19" spans="1:15" ht="12" customHeight="1">
      <c r="A19" s="88" t="s">
        <v>92</v>
      </c>
      <c r="B19" s="88"/>
      <c r="C19" s="88"/>
      <c r="D19" s="88"/>
      <c r="E19" s="103">
        <v>49.7</v>
      </c>
      <c r="F19" s="287" t="s">
        <v>145</v>
      </c>
      <c r="G19" s="88" t="s">
        <v>133</v>
      </c>
      <c r="H19" s="88">
        <v>30</v>
      </c>
      <c r="I19" s="88" t="s">
        <v>142</v>
      </c>
      <c r="J19" s="88" t="s">
        <v>162</v>
      </c>
      <c r="K19" s="100">
        <f>SUM(E19*H19)</f>
        <v>1491</v>
      </c>
      <c r="L19" s="101"/>
      <c r="M19" s="88"/>
      <c r="N19" s="284"/>
      <c r="O19" s="284"/>
    </row>
    <row r="20" spans="1:15" ht="12" customHeight="1">
      <c r="A20" s="88" t="s">
        <v>197</v>
      </c>
      <c r="B20" s="88"/>
      <c r="C20" s="88"/>
      <c r="D20" s="88"/>
      <c r="E20" s="107">
        <f>SUM('ст-ть машины час'!E40)</f>
        <v>3.6</v>
      </c>
      <c r="F20" s="93" t="s">
        <v>145</v>
      </c>
      <c r="G20" s="97" t="s">
        <v>133</v>
      </c>
      <c r="H20" s="97">
        <v>120</v>
      </c>
      <c r="I20" s="88" t="s">
        <v>142</v>
      </c>
      <c r="J20" s="88" t="s">
        <v>162</v>
      </c>
      <c r="K20" s="100">
        <f>SUM(E20*H20)</f>
        <v>432</v>
      </c>
      <c r="L20" s="98"/>
      <c r="M20" s="88"/>
      <c r="N20" s="284"/>
      <c r="O20" s="284"/>
    </row>
    <row r="21" spans="1:15" ht="12" customHeight="1">
      <c r="A21" s="279" t="s">
        <v>262</v>
      </c>
      <c r="B21" s="279"/>
      <c r="C21" s="279"/>
      <c r="D21" s="279"/>
      <c r="E21" s="288"/>
      <c r="F21" s="181"/>
      <c r="G21" s="108"/>
      <c r="H21" s="108"/>
      <c r="I21" s="279"/>
      <c r="J21" s="279"/>
      <c r="K21" s="95"/>
      <c r="L21" s="98">
        <f>K22</f>
        <v>10000</v>
      </c>
      <c r="M21" s="88"/>
      <c r="N21" s="284"/>
      <c r="O21" s="284"/>
    </row>
    <row r="22" spans="1:15" ht="12" customHeight="1">
      <c r="A22" s="88" t="s">
        <v>263</v>
      </c>
      <c r="B22" s="88"/>
      <c r="C22" s="88"/>
      <c r="D22" s="88"/>
      <c r="E22" s="107">
        <v>1000</v>
      </c>
      <c r="F22" s="93" t="s">
        <v>244</v>
      </c>
      <c r="G22" s="97" t="s">
        <v>133</v>
      </c>
      <c r="H22" s="97">
        <v>10</v>
      </c>
      <c r="I22" s="88" t="s">
        <v>142</v>
      </c>
      <c r="J22" s="88"/>
      <c r="K22" s="100">
        <f>E22*H22</f>
        <v>10000</v>
      </c>
      <c r="L22" s="98"/>
      <c r="M22" s="88"/>
      <c r="N22" s="284"/>
      <c r="O22" s="284"/>
    </row>
    <row r="23" spans="1:15" ht="12" customHeight="1">
      <c r="A23" s="102" t="s">
        <v>268</v>
      </c>
      <c r="B23" s="102"/>
      <c r="C23" s="102"/>
      <c r="D23" s="102"/>
      <c r="E23" s="97"/>
      <c r="F23" s="97"/>
      <c r="G23" s="97"/>
      <c r="H23" s="97"/>
      <c r="I23" s="97"/>
      <c r="J23" s="97"/>
      <c r="K23" s="106"/>
      <c r="L23" s="95">
        <f>SUM(K24:K29)</f>
        <v>9327.5</v>
      </c>
      <c r="M23" s="88"/>
      <c r="N23" s="284"/>
      <c r="O23" s="284"/>
    </row>
    <row r="24" spans="1:15" ht="12" customHeight="1">
      <c r="A24" s="88" t="s">
        <v>97</v>
      </c>
      <c r="B24" s="88"/>
      <c r="C24" s="88"/>
      <c r="D24" s="88"/>
      <c r="E24" s="107">
        <f>SUM('ст-ть машины час'!G9)</f>
        <v>87.85</v>
      </c>
      <c r="F24" s="93" t="s">
        <v>145</v>
      </c>
      <c r="G24" s="97" t="s">
        <v>133</v>
      </c>
      <c r="H24" s="88">
        <v>40</v>
      </c>
      <c r="I24" s="88" t="s">
        <v>142</v>
      </c>
      <c r="J24" s="88" t="s">
        <v>162</v>
      </c>
      <c r="K24" s="103">
        <f aca="true" t="shared" si="0" ref="K24:K29">SUM(E24*H24)</f>
        <v>3514</v>
      </c>
      <c r="L24" s="104"/>
      <c r="M24" s="88"/>
      <c r="N24" s="284"/>
      <c r="O24" s="284"/>
    </row>
    <row r="25" spans="1:15" ht="12" customHeight="1">
      <c r="A25" s="88" t="s">
        <v>140</v>
      </c>
      <c r="B25" s="88"/>
      <c r="C25" s="88"/>
      <c r="D25" s="88"/>
      <c r="E25" s="103">
        <f>SUM('ст-ть машины час'!G7)</f>
        <v>87.85</v>
      </c>
      <c r="F25" s="93" t="s">
        <v>145</v>
      </c>
      <c r="G25" s="88" t="s">
        <v>133</v>
      </c>
      <c r="H25" s="88">
        <v>40</v>
      </c>
      <c r="I25" s="88" t="s">
        <v>142</v>
      </c>
      <c r="J25" s="88" t="s">
        <v>162</v>
      </c>
      <c r="K25" s="103">
        <f t="shared" si="0"/>
        <v>3514</v>
      </c>
      <c r="L25" s="99"/>
      <c r="M25" s="97"/>
      <c r="N25" s="284"/>
      <c r="O25" s="284"/>
    </row>
    <row r="26" spans="1:15" ht="12" customHeight="1">
      <c r="A26" s="88" t="s">
        <v>92</v>
      </c>
      <c r="B26" s="88"/>
      <c r="C26" s="88"/>
      <c r="D26" s="88"/>
      <c r="E26" s="103">
        <v>109.08</v>
      </c>
      <c r="F26" s="93" t="s">
        <v>145</v>
      </c>
      <c r="G26" s="88" t="s">
        <v>133</v>
      </c>
      <c r="H26" s="88">
        <v>10</v>
      </c>
      <c r="I26" s="88" t="s">
        <v>142</v>
      </c>
      <c r="J26" s="88" t="s">
        <v>162</v>
      </c>
      <c r="K26" s="103">
        <f>SUM(E26*H26)</f>
        <v>1090.8</v>
      </c>
      <c r="L26" s="99"/>
      <c r="M26" s="97"/>
      <c r="N26" s="284"/>
      <c r="O26" s="284"/>
    </row>
    <row r="27" spans="1:15" ht="12" customHeight="1">
      <c r="A27" s="88" t="s">
        <v>197</v>
      </c>
      <c r="B27" s="88"/>
      <c r="C27" s="88"/>
      <c r="D27" s="88"/>
      <c r="E27" s="107">
        <f>SUM('ст-ть машины час'!F40)</f>
        <v>5.4</v>
      </c>
      <c r="F27" s="93" t="s">
        <v>145</v>
      </c>
      <c r="G27" s="97" t="s">
        <v>133</v>
      </c>
      <c r="H27" s="97">
        <v>30</v>
      </c>
      <c r="I27" s="88" t="s">
        <v>142</v>
      </c>
      <c r="J27" s="88" t="s">
        <v>162</v>
      </c>
      <c r="K27" s="100">
        <f t="shared" si="0"/>
        <v>162</v>
      </c>
      <c r="L27" s="98"/>
      <c r="M27" s="88"/>
      <c r="N27" s="284"/>
      <c r="O27" s="284"/>
    </row>
    <row r="28" spans="1:15" s="163" customFormat="1" ht="12" customHeight="1">
      <c r="A28" s="159" t="s">
        <v>253</v>
      </c>
      <c r="B28" s="159"/>
      <c r="C28" s="159"/>
      <c r="D28" s="159"/>
      <c r="E28" s="158">
        <f>SUM('ст-ть машины час'!H9)</f>
        <v>97.82</v>
      </c>
      <c r="F28" s="93" t="s">
        <v>145</v>
      </c>
      <c r="G28" s="160" t="s">
        <v>133</v>
      </c>
      <c r="H28" s="160">
        <v>10</v>
      </c>
      <c r="I28" s="88" t="s">
        <v>142</v>
      </c>
      <c r="J28" s="88" t="s">
        <v>162</v>
      </c>
      <c r="K28" s="161">
        <f t="shared" si="0"/>
        <v>978.1999999999999</v>
      </c>
      <c r="L28" s="162"/>
      <c r="M28" s="159"/>
      <c r="N28" s="284"/>
      <c r="O28" s="284"/>
    </row>
    <row r="29" spans="1:15" ht="12" customHeight="1">
      <c r="A29" s="159" t="s">
        <v>254</v>
      </c>
      <c r="B29" s="159"/>
      <c r="C29" s="159"/>
      <c r="D29" s="159"/>
      <c r="E29" s="158">
        <f>SUM('ст-ть машины час'!H7)</f>
        <v>6.85</v>
      </c>
      <c r="F29" s="93" t="s">
        <v>145</v>
      </c>
      <c r="G29" s="88" t="s">
        <v>133</v>
      </c>
      <c r="H29" s="88">
        <v>10</v>
      </c>
      <c r="I29" s="88" t="s">
        <v>142</v>
      </c>
      <c r="J29" s="88" t="s">
        <v>162</v>
      </c>
      <c r="K29" s="106">
        <f t="shared" si="0"/>
        <v>68.5</v>
      </c>
      <c r="L29" s="105"/>
      <c r="M29" s="97"/>
      <c r="N29" s="284"/>
      <c r="O29" s="284"/>
    </row>
    <row r="30" spans="1:15" ht="12" customHeight="1">
      <c r="A30" s="289" t="s">
        <v>178</v>
      </c>
      <c r="B30" s="290"/>
      <c r="C30" s="290"/>
      <c r="D30" s="290"/>
      <c r="E30" s="180"/>
      <c r="F30" s="180"/>
      <c r="G30" s="180"/>
      <c r="H30" s="180"/>
      <c r="I30" s="180"/>
      <c r="J30" s="180"/>
      <c r="K30" s="106"/>
      <c r="L30" s="95">
        <f>K31+K32+K33+K34+K35+K36+K37+K38</f>
        <v>15829.262575999997</v>
      </c>
      <c r="M30" s="180"/>
      <c r="N30" s="284"/>
      <c r="O30" s="284"/>
    </row>
    <row r="31" spans="1:17" ht="12" customHeight="1">
      <c r="A31" s="180" t="s">
        <v>120</v>
      </c>
      <c r="B31" s="180"/>
      <c r="C31" s="180"/>
      <c r="D31" s="180"/>
      <c r="E31" s="180"/>
      <c r="F31" s="180"/>
      <c r="G31" s="180"/>
      <c r="H31" s="180"/>
      <c r="I31" s="180"/>
      <c r="J31" s="180"/>
      <c r="K31" s="100">
        <f>L3*Q31</f>
        <v>9488.525759999999</v>
      </c>
      <c r="L31" s="104"/>
      <c r="M31" s="180"/>
      <c r="N31" s="286">
        <f>L30*0.47</f>
        <v>7439.753410719998</v>
      </c>
      <c r="O31" s="284">
        <v>0.47</v>
      </c>
      <c r="Q31">
        <v>0.378</v>
      </c>
    </row>
    <row r="32" spans="1:17" ht="12" customHeight="1">
      <c r="A32" s="180" t="s">
        <v>121</v>
      </c>
      <c r="B32" s="180"/>
      <c r="C32" s="180"/>
      <c r="D32" s="180"/>
      <c r="E32" s="180"/>
      <c r="F32" s="180"/>
      <c r="G32" s="180"/>
      <c r="H32" s="180"/>
      <c r="I32" s="180"/>
      <c r="J32" s="180"/>
      <c r="K32" s="100">
        <f>L3*Q32</f>
        <v>2861.61888</v>
      </c>
      <c r="L32" s="104"/>
      <c r="M32" s="180"/>
      <c r="N32" s="284"/>
      <c r="O32" s="284">
        <v>0.142</v>
      </c>
      <c r="Q32">
        <v>0.114</v>
      </c>
    </row>
    <row r="33" spans="1:17" ht="12" customHeight="1">
      <c r="A33" s="180" t="s">
        <v>122</v>
      </c>
      <c r="B33" s="180"/>
      <c r="C33" s="180"/>
      <c r="D33" s="180"/>
      <c r="E33" s="180"/>
      <c r="F33" s="180"/>
      <c r="G33" s="180"/>
      <c r="H33" s="180"/>
      <c r="I33" s="180"/>
      <c r="J33" s="180"/>
      <c r="K33" s="100">
        <f>L3*Q33</f>
        <v>243.488624</v>
      </c>
      <c r="L33" s="104"/>
      <c r="M33" s="180"/>
      <c r="N33" s="284"/>
      <c r="O33" s="284">
        <v>0.013</v>
      </c>
      <c r="Q33">
        <v>0.0097</v>
      </c>
    </row>
    <row r="34" spans="1:17" ht="12" customHeight="1">
      <c r="A34" s="180" t="s">
        <v>123</v>
      </c>
      <c r="B34" s="180"/>
      <c r="C34" s="180"/>
      <c r="D34" s="180"/>
      <c r="E34" s="180"/>
      <c r="F34" s="180"/>
      <c r="G34" s="180"/>
      <c r="H34" s="180"/>
      <c r="I34" s="180"/>
      <c r="J34" s="180"/>
      <c r="K34" s="100">
        <f>L3*Q34</f>
        <v>1129.5864</v>
      </c>
      <c r="L34" s="104"/>
      <c r="M34" s="180"/>
      <c r="N34" s="284"/>
      <c r="O34" s="284">
        <v>0.062</v>
      </c>
      <c r="Q34">
        <v>0.045</v>
      </c>
    </row>
    <row r="35" spans="1:17" ht="12" customHeight="1">
      <c r="A35" s="180" t="s">
        <v>124</v>
      </c>
      <c r="B35" s="180"/>
      <c r="C35" s="180"/>
      <c r="D35" s="180"/>
      <c r="E35" s="180"/>
      <c r="F35" s="180"/>
      <c r="G35" s="180"/>
      <c r="H35" s="180"/>
      <c r="I35" s="180"/>
      <c r="J35" s="180"/>
      <c r="K35" s="100">
        <f>L3*Q35</f>
        <v>263.57016</v>
      </c>
      <c r="L35" s="104"/>
      <c r="M35" s="93"/>
      <c r="N35" s="284"/>
      <c r="O35" s="284">
        <v>0.052</v>
      </c>
      <c r="Q35">
        <v>0.0105</v>
      </c>
    </row>
    <row r="36" spans="1:17" ht="12" customHeight="1">
      <c r="A36" s="180" t="s">
        <v>125</v>
      </c>
      <c r="B36" s="180"/>
      <c r="C36" s="180"/>
      <c r="D36" s="180"/>
      <c r="E36" s="180"/>
      <c r="F36" s="180"/>
      <c r="G36" s="180"/>
      <c r="H36" s="180"/>
      <c r="I36" s="180"/>
      <c r="J36" s="180"/>
      <c r="K36" s="100">
        <f>L3*Q36</f>
        <v>906.179312</v>
      </c>
      <c r="L36" s="104"/>
      <c r="M36" s="93"/>
      <c r="N36" s="284"/>
      <c r="O36" s="284">
        <v>0.166</v>
      </c>
      <c r="Q36" s="302">
        <v>0.0361</v>
      </c>
    </row>
    <row r="37" spans="1:17" ht="12" customHeight="1">
      <c r="A37" s="180" t="s">
        <v>126</v>
      </c>
      <c r="B37" s="180"/>
      <c r="C37" s="180"/>
      <c r="D37" s="180"/>
      <c r="E37" s="180"/>
      <c r="F37" s="180"/>
      <c r="G37" s="180"/>
      <c r="H37" s="180"/>
      <c r="I37" s="180"/>
      <c r="J37" s="180"/>
      <c r="K37" s="100">
        <f>L3*Q37</f>
        <v>175.71344</v>
      </c>
      <c r="L37" s="104"/>
      <c r="M37" s="93"/>
      <c r="N37" s="284"/>
      <c r="O37" s="284">
        <v>0.013</v>
      </c>
      <c r="Q37">
        <v>0.007</v>
      </c>
    </row>
    <row r="38" spans="1:17" ht="12" customHeight="1">
      <c r="A38" s="180" t="s">
        <v>247</v>
      </c>
      <c r="B38" s="180"/>
      <c r="C38" s="180"/>
      <c r="D38" s="180"/>
      <c r="E38" s="180"/>
      <c r="F38" s="180"/>
      <c r="G38" s="180"/>
      <c r="H38" s="180"/>
      <c r="I38" s="180"/>
      <c r="J38" s="180"/>
      <c r="K38" s="100">
        <v>760.58</v>
      </c>
      <c r="L38" s="104"/>
      <c r="M38" s="93"/>
      <c r="N38" s="284"/>
      <c r="O38" s="284">
        <v>0.082</v>
      </c>
      <c r="Q38" s="302" t="s">
        <v>310</v>
      </c>
    </row>
    <row r="39" spans="1:15" ht="12" customHeight="1">
      <c r="A39" s="326" t="s">
        <v>127</v>
      </c>
      <c r="B39" s="326"/>
      <c r="C39" s="326"/>
      <c r="D39" s="326"/>
      <c r="E39" s="326"/>
      <c r="F39" s="165"/>
      <c r="G39" s="91"/>
      <c r="H39" s="91"/>
      <c r="I39" s="91"/>
      <c r="J39" s="91"/>
      <c r="K39" s="156"/>
      <c r="L39" s="105"/>
      <c r="M39" s="181">
        <f>L3+K31</f>
        <v>34590.445759999995</v>
      </c>
      <c r="N39" s="284"/>
      <c r="O39" s="284"/>
    </row>
    <row r="40" spans="1:15" ht="12" customHeight="1">
      <c r="A40" s="182" t="s">
        <v>128</v>
      </c>
      <c r="B40" s="182"/>
      <c r="C40" s="182"/>
      <c r="D40" s="182"/>
      <c r="E40" s="180"/>
      <c r="F40" s="180"/>
      <c r="G40" s="180"/>
      <c r="H40" s="180"/>
      <c r="I40" s="180"/>
      <c r="J40" s="180"/>
      <c r="K40" s="106"/>
      <c r="L40" s="104"/>
      <c r="M40" s="111">
        <f>L10+K32</f>
        <v>10442.39872</v>
      </c>
      <c r="N40" s="284"/>
      <c r="O40" s="284"/>
    </row>
    <row r="41" spans="1:15" ht="12" customHeight="1">
      <c r="A41" s="164"/>
      <c r="B41" s="164"/>
      <c r="C41" s="164"/>
      <c r="D41" s="164"/>
      <c r="E41" s="88"/>
      <c r="F41" s="88"/>
      <c r="G41" s="88"/>
      <c r="H41" s="88"/>
      <c r="I41" s="88"/>
      <c r="J41" s="88"/>
      <c r="K41" s="100"/>
      <c r="L41" s="90"/>
      <c r="M41" s="88"/>
      <c r="N41" s="284"/>
      <c r="O41" s="284"/>
    </row>
    <row r="42" spans="1:15" ht="14.25" customHeight="1">
      <c r="A42" s="112" t="s">
        <v>129</v>
      </c>
      <c r="B42" s="112"/>
      <c r="C42" s="112"/>
      <c r="D42" s="112"/>
      <c r="E42" s="88"/>
      <c r="F42" s="88"/>
      <c r="G42" s="88"/>
      <c r="H42" s="88"/>
      <c r="I42" s="88"/>
      <c r="J42" s="88"/>
      <c r="K42" s="100"/>
      <c r="L42" s="113">
        <f>SUM(L3:L40)</f>
        <v>183179.862416</v>
      </c>
      <c r="M42" s="88"/>
      <c r="N42" s="284"/>
      <c r="O42" s="284"/>
    </row>
    <row r="43" spans="1:15" ht="12" customHeight="1">
      <c r="A43" s="164"/>
      <c r="B43" s="164"/>
      <c r="C43" s="164"/>
      <c r="D43" s="164"/>
      <c r="E43" s="88"/>
      <c r="F43" s="88"/>
      <c r="G43" s="88"/>
      <c r="H43" s="88"/>
      <c r="I43" s="88"/>
      <c r="J43" s="88"/>
      <c r="K43" s="100"/>
      <c r="L43" s="92"/>
      <c r="M43" s="88"/>
      <c r="N43" s="284"/>
      <c r="O43" s="284"/>
    </row>
    <row r="44" spans="1:15" ht="12" customHeight="1">
      <c r="A44" s="112" t="s">
        <v>130</v>
      </c>
      <c r="B44" s="115"/>
      <c r="C44" s="115"/>
      <c r="D44" s="115"/>
      <c r="E44" s="115"/>
      <c r="F44" s="115"/>
      <c r="G44" s="97"/>
      <c r="H44" s="97"/>
      <c r="I44" s="97"/>
      <c r="J44" s="97"/>
      <c r="K44" s="157"/>
      <c r="L44" s="114"/>
      <c r="M44" s="88"/>
      <c r="N44" s="284"/>
      <c r="O44" s="284"/>
    </row>
    <row r="45" spans="1:14" ht="12" customHeight="1">
      <c r="A45" s="206"/>
      <c r="B45" s="206"/>
      <c r="C45" s="206"/>
      <c r="D45" s="206"/>
      <c r="E45" s="206"/>
      <c r="F45" s="206"/>
      <c r="G45" s="205"/>
      <c r="H45" s="205"/>
      <c r="I45" s="205"/>
      <c r="J45" s="205"/>
      <c r="K45" s="207"/>
      <c r="L45" s="208"/>
      <c r="M45" s="18"/>
      <c r="N45">
        <v>8</v>
      </c>
    </row>
    <row r="46" spans="1:13" ht="15">
      <c r="A46" s="115"/>
      <c r="B46" s="115"/>
      <c r="C46" s="115"/>
      <c r="D46" s="115"/>
      <c r="E46" s="115"/>
      <c r="F46" s="115"/>
      <c r="G46" s="97"/>
      <c r="H46" s="97"/>
      <c r="I46" s="97"/>
      <c r="J46" s="97"/>
      <c r="K46" s="157"/>
      <c r="L46" s="114"/>
      <c r="M46" s="88"/>
    </row>
    <row r="47" spans="2:13" ht="15">
      <c r="B47" s="112"/>
      <c r="C47" s="112"/>
      <c r="D47" s="112"/>
      <c r="E47" s="88"/>
      <c r="F47" s="88"/>
      <c r="G47" s="88"/>
      <c r="H47" s="88"/>
      <c r="I47" s="116"/>
      <c r="J47" s="116"/>
      <c r="K47" s="103"/>
      <c r="L47" s="117"/>
      <c r="M47" s="88"/>
    </row>
    <row r="48" spans="1:12" ht="15">
      <c r="A48" s="118"/>
      <c r="B48" s="118"/>
      <c r="C48" s="118"/>
      <c r="D48" s="118"/>
      <c r="E48" s="118"/>
      <c r="F48" s="118"/>
      <c r="G48" s="118"/>
      <c r="H48" s="118"/>
      <c r="I48" s="118"/>
      <c r="J48" s="118"/>
      <c r="K48" s="141"/>
      <c r="L48" s="87"/>
    </row>
  </sheetData>
  <sheetProtection/>
  <mergeCells count="3">
    <mergeCell ref="A1:P1"/>
    <mergeCell ref="A3:H3"/>
    <mergeCell ref="A39:E39"/>
  </mergeCells>
  <printOptions/>
  <pageMargins left="0.7" right="0.7" top="0.75" bottom="0.75" header="0.3" footer="0.3"/>
  <pageSetup horizontalDpi="600" verticalDpi="600" orientation="portrait" paperSize="9" scale="85" r:id="rId1"/>
</worksheet>
</file>

<file path=xl/worksheets/sheet30.xml><?xml version="1.0" encoding="utf-8"?>
<worksheet xmlns="http://schemas.openxmlformats.org/spreadsheetml/2006/main" xmlns:r="http://schemas.openxmlformats.org/officeDocument/2006/relationships">
  <dimension ref="A1:M34"/>
  <sheetViews>
    <sheetView workbookViewId="0" topLeftCell="A1">
      <selection activeCell="R12" sqref="R12"/>
    </sheetView>
  </sheetViews>
  <sheetFormatPr defaultColWidth="9.140625" defaultRowHeight="15"/>
  <cols>
    <col min="1" max="1" width="22.00390625" style="0" customWidth="1"/>
    <col min="2" max="2" width="3.28125" style="0" customWidth="1"/>
    <col min="3" max="3" width="4.421875" style="0" customWidth="1"/>
    <col min="4" max="4" width="2.8515625" style="0" customWidth="1"/>
    <col min="5" max="5" width="6.00390625" style="0" customWidth="1"/>
    <col min="7" max="7" width="2.140625" style="0" customWidth="1"/>
    <col min="8" max="8" width="3.7109375" style="0" customWidth="1"/>
    <col min="9" max="9" width="9.28125" style="0" bestFit="1" customWidth="1"/>
    <col min="10" max="10" width="1.8515625" style="0" customWidth="1"/>
    <col min="11" max="11" width="8.57421875" style="0" customWidth="1"/>
    <col min="12" max="12" width="11.57421875" style="0" customWidth="1"/>
    <col min="13" max="13" width="9.28125" style="0" bestFit="1" customWidth="1"/>
  </cols>
  <sheetData>
    <row r="1" spans="1:13" ht="15">
      <c r="A1" s="353" t="s">
        <v>331</v>
      </c>
      <c r="B1" s="353"/>
      <c r="C1" s="353"/>
      <c r="D1" s="353"/>
      <c r="E1" s="353"/>
      <c r="F1" s="353"/>
      <c r="G1" s="353"/>
      <c r="H1" s="353"/>
      <c r="I1" s="353"/>
      <c r="J1" s="353"/>
      <c r="K1" s="353"/>
      <c r="L1" s="353"/>
      <c r="M1" s="353"/>
    </row>
    <row r="2" spans="1:13" ht="15">
      <c r="A2" s="354"/>
      <c r="B2" s="354"/>
      <c r="C2" s="354"/>
      <c r="D2" s="354"/>
      <c r="E2" s="354"/>
      <c r="F2" s="354"/>
      <c r="G2" s="354"/>
      <c r="H2" s="354"/>
      <c r="I2" s="354"/>
      <c r="J2" s="354"/>
      <c r="K2" s="354"/>
      <c r="L2" s="354"/>
      <c r="M2" s="354"/>
    </row>
    <row r="3" spans="11:12" ht="15">
      <c r="K3" t="s">
        <v>117</v>
      </c>
      <c r="L3" t="s">
        <v>117</v>
      </c>
    </row>
    <row r="4" spans="1:12" ht="15">
      <c r="A4" s="297" t="s">
        <v>118</v>
      </c>
      <c r="L4" s="297">
        <f>K5+K6+K7+K8</f>
        <v>2410.16</v>
      </c>
    </row>
    <row r="5" spans="1:12" ht="15">
      <c r="A5" t="s">
        <v>132</v>
      </c>
      <c r="B5">
        <v>1</v>
      </c>
      <c r="C5" t="s">
        <v>116</v>
      </c>
      <c r="D5" t="s">
        <v>133</v>
      </c>
      <c r="E5">
        <v>75.48</v>
      </c>
      <c r="F5" t="s">
        <v>145</v>
      </c>
      <c r="G5" t="s">
        <v>134</v>
      </c>
      <c r="H5">
        <v>8</v>
      </c>
      <c r="I5" t="s">
        <v>135</v>
      </c>
      <c r="J5" t="s">
        <v>162</v>
      </c>
      <c r="K5">
        <f>E5*H5</f>
        <v>603.84</v>
      </c>
      <c r="L5" s="297"/>
    </row>
    <row r="6" spans="1:12" ht="15">
      <c r="A6" t="s">
        <v>153</v>
      </c>
      <c r="B6">
        <v>2</v>
      </c>
      <c r="C6" t="s">
        <v>116</v>
      </c>
      <c r="D6" t="s">
        <v>133</v>
      </c>
      <c r="E6">
        <v>56.57</v>
      </c>
      <c r="F6" t="s">
        <v>145</v>
      </c>
      <c r="G6" t="s">
        <v>133</v>
      </c>
      <c r="H6">
        <v>8</v>
      </c>
      <c r="I6" t="s">
        <v>135</v>
      </c>
      <c r="J6" t="s">
        <v>162</v>
      </c>
      <c r="K6">
        <f>B6*E6*H6</f>
        <v>905.12</v>
      </c>
      <c r="L6" s="297"/>
    </row>
    <row r="7" spans="1:12" ht="15">
      <c r="A7" t="s">
        <v>238</v>
      </c>
      <c r="B7">
        <v>1</v>
      </c>
      <c r="C7" t="s">
        <v>116</v>
      </c>
      <c r="D7" t="s">
        <v>133</v>
      </c>
      <c r="E7">
        <v>53.84</v>
      </c>
      <c r="F7" t="s">
        <v>145</v>
      </c>
      <c r="G7" t="s">
        <v>133</v>
      </c>
      <c r="H7">
        <v>8</v>
      </c>
      <c r="I7" t="s">
        <v>135</v>
      </c>
      <c r="J7" t="s">
        <v>162</v>
      </c>
      <c r="K7">
        <f>B7*E7*H7</f>
        <v>430.72</v>
      </c>
      <c r="L7" s="297"/>
    </row>
    <row r="8" spans="1:12" ht="15">
      <c r="A8" t="s">
        <v>152</v>
      </c>
      <c r="B8">
        <v>1</v>
      </c>
      <c r="C8" t="s">
        <v>116</v>
      </c>
      <c r="D8" t="s">
        <v>133</v>
      </c>
      <c r="E8">
        <v>58.81</v>
      </c>
      <c r="F8" t="s">
        <v>145</v>
      </c>
      <c r="G8" t="s">
        <v>133</v>
      </c>
      <c r="H8">
        <v>8</v>
      </c>
      <c r="I8" t="s">
        <v>136</v>
      </c>
      <c r="J8" t="s">
        <v>162</v>
      </c>
      <c r="K8">
        <f>E8*H8</f>
        <v>470.48</v>
      </c>
      <c r="L8" s="297"/>
    </row>
    <row r="9" spans="1:12" ht="15">
      <c r="A9" s="297" t="s">
        <v>139</v>
      </c>
      <c r="I9" s="307">
        <v>0.302</v>
      </c>
      <c r="L9" s="310">
        <f>L4*0.302</f>
        <v>727.8683199999999</v>
      </c>
    </row>
    <row r="10" spans="1:12" ht="15">
      <c r="A10" s="297" t="s">
        <v>328</v>
      </c>
      <c r="L10" s="297">
        <f>K11</f>
        <v>1362.25</v>
      </c>
    </row>
    <row r="11" spans="1:12" ht="15">
      <c r="A11" t="s">
        <v>173</v>
      </c>
      <c r="E11">
        <v>272.45</v>
      </c>
      <c r="F11" t="s">
        <v>145</v>
      </c>
      <c r="G11" t="s">
        <v>133</v>
      </c>
      <c r="H11">
        <v>5</v>
      </c>
      <c r="I11" t="s">
        <v>142</v>
      </c>
      <c r="J11" t="s">
        <v>162</v>
      </c>
      <c r="K11">
        <f>E11*H11</f>
        <v>1362.25</v>
      </c>
      <c r="L11" s="297"/>
    </row>
    <row r="12" spans="1:12" ht="15">
      <c r="A12" s="297" t="s">
        <v>141</v>
      </c>
      <c r="L12" s="297">
        <f>K13</f>
        <v>200.10000000000002</v>
      </c>
    </row>
    <row r="13" spans="1:12" ht="15">
      <c r="A13" t="s">
        <v>173</v>
      </c>
      <c r="E13">
        <v>40.02</v>
      </c>
      <c r="F13" t="s">
        <v>145</v>
      </c>
      <c r="G13" t="s">
        <v>133</v>
      </c>
      <c r="H13">
        <v>5</v>
      </c>
      <c r="I13" t="s">
        <v>142</v>
      </c>
      <c r="J13" t="s">
        <v>162</v>
      </c>
      <c r="K13">
        <f>E13*H13</f>
        <v>200.10000000000002</v>
      </c>
      <c r="L13" s="297"/>
    </row>
    <row r="14" spans="1:12" ht="15">
      <c r="A14" s="297" t="s">
        <v>143</v>
      </c>
      <c r="L14" s="297">
        <f>K15</f>
        <v>87.26</v>
      </c>
    </row>
    <row r="15" spans="1:12" ht="15">
      <c r="A15" t="s">
        <v>173</v>
      </c>
      <c r="E15">
        <v>87.26</v>
      </c>
      <c r="F15" t="s">
        <v>145</v>
      </c>
      <c r="G15" t="s">
        <v>133</v>
      </c>
      <c r="H15">
        <v>1</v>
      </c>
      <c r="I15" t="s">
        <v>142</v>
      </c>
      <c r="J15" t="s">
        <v>162</v>
      </c>
      <c r="K15">
        <f>E15*H15</f>
        <v>87.26</v>
      </c>
      <c r="L15" s="297"/>
    </row>
    <row r="16" spans="1:12" ht="15">
      <c r="A16" s="297" t="s">
        <v>214</v>
      </c>
      <c r="L16" s="297">
        <f>K17+K18</f>
        <v>46000</v>
      </c>
    </row>
    <row r="17" spans="1:12" ht="15">
      <c r="A17" t="s">
        <v>332</v>
      </c>
      <c r="E17">
        <v>20000</v>
      </c>
      <c r="F17" t="s">
        <v>333</v>
      </c>
      <c r="G17" t="s">
        <v>133</v>
      </c>
      <c r="H17">
        <v>2</v>
      </c>
      <c r="I17" t="s">
        <v>334</v>
      </c>
      <c r="J17" t="s">
        <v>162</v>
      </c>
      <c r="K17">
        <f>E17*H17</f>
        <v>40000</v>
      </c>
      <c r="L17" s="297"/>
    </row>
    <row r="18" spans="1:12" ht="15">
      <c r="A18" s="316" t="s">
        <v>335</v>
      </c>
      <c r="E18">
        <v>30</v>
      </c>
      <c r="F18" t="s">
        <v>325</v>
      </c>
      <c r="G18" t="s">
        <v>133</v>
      </c>
      <c r="H18">
        <v>200</v>
      </c>
      <c r="I18" t="s">
        <v>159</v>
      </c>
      <c r="J18" t="s">
        <v>162</v>
      </c>
      <c r="K18">
        <f>E18*H18</f>
        <v>6000</v>
      </c>
      <c r="L18" s="297"/>
    </row>
    <row r="19" spans="1:12" ht="15">
      <c r="A19" s="297" t="s">
        <v>178</v>
      </c>
      <c r="L19" s="311">
        <v>1759.22</v>
      </c>
    </row>
    <row r="20" spans="1:12" ht="15">
      <c r="A20" t="s">
        <v>120</v>
      </c>
      <c r="K20" s="309">
        <v>1081.2</v>
      </c>
      <c r="L20" s="310"/>
    </row>
    <row r="21" spans="1:12" ht="15">
      <c r="A21" t="s">
        <v>121</v>
      </c>
      <c r="K21" s="309">
        <v>326.52</v>
      </c>
      <c r="L21" s="310"/>
    </row>
    <row r="22" spans="1:12" ht="15">
      <c r="A22" t="s">
        <v>122</v>
      </c>
      <c r="K22" s="309">
        <v>19.04</v>
      </c>
      <c r="L22" s="310"/>
    </row>
    <row r="23" spans="1:12" ht="15">
      <c r="A23" t="s">
        <v>123</v>
      </c>
      <c r="K23" s="309">
        <v>136.15</v>
      </c>
      <c r="L23" s="310"/>
    </row>
    <row r="24" spans="1:12" ht="15">
      <c r="A24" t="s">
        <v>124</v>
      </c>
      <c r="K24" s="309">
        <v>40.01</v>
      </c>
      <c r="L24" s="310"/>
    </row>
    <row r="25" spans="1:12" ht="15">
      <c r="A25" t="s">
        <v>125</v>
      </c>
      <c r="K25" s="309">
        <v>121.83</v>
      </c>
      <c r="L25" s="310"/>
    </row>
    <row r="26" spans="1:12" ht="15">
      <c r="A26" t="s">
        <v>126</v>
      </c>
      <c r="K26" s="308">
        <v>19.52</v>
      </c>
      <c r="L26" s="310"/>
    </row>
    <row r="27" spans="1:12" ht="15">
      <c r="A27" t="s">
        <v>247</v>
      </c>
      <c r="K27" s="309">
        <v>14.91</v>
      </c>
      <c r="L27" s="310"/>
    </row>
    <row r="28" spans="1:13" ht="15">
      <c r="A28" t="s">
        <v>127</v>
      </c>
      <c r="L28" s="297"/>
      <c r="M28" s="310">
        <f>L4+K20</f>
        <v>3491.3599999999997</v>
      </c>
    </row>
    <row r="29" spans="1:13" ht="15">
      <c r="A29" t="s">
        <v>128</v>
      </c>
      <c r="L29" s="297"/>
      <c r="M29" s="310">
        <f>L9+K21</f>
        <v>1054.38832</v>
      </c>
    </row>
    <row r="30" spans="12:13" ht="15">
      <c r="L30" s="297"/>
      <c r="M30" s="66"/>
    </row>
    <row r="31" ht="15">
      <c r="L31" s="297"/>
    </row>
    <row r="32" spans="1:12" ht="15">
      <c r="A32" s="297" t="s">
        <v>129</v>
      </c>
      <c r="L32" s="310">
        <f>L4+L9+L10+L12+L14+L16+L19</f>
        <v>52546.85832</v>
      </c>
    </row>
    <row r="34" ht="15">
      <c r="A34" s="297" t="s">
        <v>130</v>
      </c>
    </row>
  </sheetData>
  <mergeCells count="2">
    <mergeCell ref="A1:M1"/>
    <mergeCell ref="A2:M2"/>
  </mergeCells>
  <printOptions/>
  <pageMargins left="0.75" right="0.75" top="1" bottom="1" header="0.5" footer="0.5"/>
  <pageSetup horizontalDpi="600" verticalDpi="600" orientation="portrait" paperSize="9" scale="90" r:id="rId1"/>
</worksheet>
</file>

<file path=xl/worksheets/sheet31.xml><?xml version="1.0" encoding="utf-8"?>
<worksheet xmlns="http://schemas.openxmlformats.org/spreadsheetml/2006/main" xmlns:r="http://schemas.openxmlformats.org/officeDocument/2006/relationships">
  <sheetPr>
    <tabColor rgb="FFCC00FF"/>
  </sheetPr>
  <dimension ref="A1:J37"/>
  <sheetViews>
    <sheetView tabSelected="1" zoomScale="95" zoomScaleNormal="95" zoomScalePageLayoutView="0" workbookViewId="0" topLeftCell="B7">
      <selection activeCell="R33" sqref="R33"/>
    </sheetView>
  </sheetViews>
  <sheetFormatPr defaultColWidth="9.140625" defaultRowHeight="15"/>
  <cols>
    <col min="1" max="1" width="3.28125" style="0" customWidth="1"/>
    <col min="2" max="2" width="16.00390625" style="0" customWidth="1"/>
    <col min="8" max="8" width="10.421875" style="0" customWidth="1"/>
    <col min="9" max="9" width="12.8515625" style="0" customWidth="1"/>
  </cols>
  <sheetData>
    <row r="1" spans="6:9" ht="15">
      <c r="F1" s="355" t="s">
        <v>341</v>
      </c>
      <c r="G1" s="355"/>
      <c r="H1" s="355"/>
      <c r="I1" s="355"/>
    </row>
    <row r="2" spans="6:9" ht="15">
      <c r="F2" s="355" t="s">
        <v>342</v>
      </c>
      <c r="G2" s="355"/>
      <c r="H2" s="355"/>
      <c r="I2" s="355"/>
    </row>
    <row r="3" spans="6:9" ht="15">
      <c r="F3" s="355" t="s">
        <v>343</v>
      </c>
      <c r="G3" s="355"/>
      <c r="H3" s="355"/>
      <c r="I3" s="355"/>
    </row>
    <row r="4" spans="6:9" ht="15">
      <c r="F4" s="355" t="s">
        <v>344</v>
      </c>
      <c r="G4" s="355"/>
      <c r="H4" s="355"/>
      <c r="I4" s="355"/>
    </row>
    <row r="6" spans="2:10" ht="15">
      <c r="B6" s="273" t="s">
        <v>195</v>
      </c>
      <c r="C6" s="273"/>
      <c r="D6" s="273"/>
      <c r="E6" s="273"/>
      <c r="F6" s="273"/>
      <c r="G6" s="273"/>
      <c r="H6" s="273"/>
      <c r="I6" s="273"/>
      <c r="J6" s="273"/>
    </row>
    <row r="7" spans="2:10" ht="15">
      <c r="B7" s="171"/>
      <c r="C7" s="171"/>
      <c r="D7" s="171"/>
      <c r="E7" s="171"/>
      <c r="F7" s="171"/>
      <c r="G7" s="171"/>
      <c r="H7" s="171"/>
      <c r="I7" s="305" t="s">
        <v>117</v>
      </c>
      <c r="J7" s="171"/>
    </row>
    <row r="8" spans="1:10" ht="15">
      <c r="A8" s="174">
        <v>1</v>
      </c>
      <c r="B8" s="175" t="s">
        <v>258</v>
      </c>
      <c r="C8" s="176"/>
      <c r="D8" s="176"/>
      <c r="E8" s="176"/>
      <c r="F8" s="176"/>
      <c r="G8" s="176"/>
      <c r="H8" s="176"/>
      <c r="I8" s="177">
        <f>SUM(зимнее!L42)</f>
        <v>183179.862416</v>
      </c>
      <c r="J8" s="171"/>
    </row>
    <row r="9" spans="1:10" ht="15">
      <c r="A9" s="174">
        <v>2</v>
      </c>
      <c r="B9" s="175" t="s">
        <v>259</v>
      </c>
      <c r="C9" s="176"/>
      <c r="D9" s="176"/>
      <c r="E9" s="176"/>
      <c r="F9" s="176"/>
      <c r="G9" s="176"/>
      <c r="H9" s="176"/>
      <c r="I9" s="177">
        <f>SUM(посыпка!L31)</f>
        <v>69371.37101199999</v>
      </c>
      <c r="J9" s="171"/>
    </row>
    <row r="10" spans="1:10" ht="15">
      <c r="A10" s="174">
        <v>3</v>
      </c>
      <c r="B10" s="175" t="s">
        <v>340</v>
      </c>
      <c r="C10" s="176"/>
      <c r="D10" s="176"/>
      <c r="E10" s="176"/>
      <c r="F10" s="176"/>
      <c r="G10" s="176"/>
      <c r="H10" s="176"/>
      <c r="I10" s="177">
        <f>SUM('24пеш.пер.'!M40)</f>
        <v>131011.96139499999</v>
      </c>
      <c r="J10" s="171"/>
    </row>
    <row r="11" spans="1:10" ht="15">
      <c r="A11" s="174">
        <v>4</v>
      </c>
      <c r="B11" s="175" t="s">
        <v>260</v>
      </c>
      <c r="C11" s="176"/>
      <c r="D11" s="176"/>
      <c r="E11" s="176"/>
      <c r="F11" s="176"/>
      <c r="G11" s="176"/>
      <c r="H11" s="176"/>
      <c r="I11" s="177">
        <f>SUM('зимн 4 кв'!L42)</f>
        <v>139769.69256</v>
      </c>
      <c r="J11" s="171"/>
    </row>
    <row r="12" spans="1:10" ht="15">
      <c r="A12" s="174">
        <v>5</v>
      </c>
      <c r="B12" s="175" t="s">
        <v>261</v>
      </c>
      <c r="C12" s="176"/>
      <c r="D12" s="176"/>
      <c r="E12" s="176"/>
      <c r="F12" s="176"/>
      <c r="G12" s="176"/>
      <c r="H12" s="176"/>
      <c r="I12" s="177">
        <f>SUM('обраб 4 кв'!L31)</f>
        <v>49884.372196000004</v>
      </c>
      <c r="J12" s="171"/>
    </row>
    <row r="13" spans="1:10" ht="15">
      <c r="A13" s="174">
        <v>6</v>
      </c>
      <c r="B13" s="175" t="s">
        <v>276</v>
      </c>
      <c r="C13" s="176"/>
      <c r="D13" s="176"/>
      <c r="E13" s="176"/>
      <c r="F13" s="176"/>
      <c r="G13" s="176"/>
      <c r="H13" s="176"/>
      <c r="I13" s="177">
        <f>'выращ-е рассады'!L34</f>
        <v>36872.387592</v>
      </c>
      <c r="J13" s="171"/>
    </row>
    <row r="14" spans="1:10" ht="15">
      <c r="A14" s="174">
        <v>7</v>
      </c>
      <c r="B14" s="175" t="s">
        <v>200</v>
      </c>
      <c r="C14" s="176"/>
      <c r="D14" s="176"/>
      <c r="E14" s="176"/>
      <c r="F14" s="176"/>
      <c r="G14" s="176"/>
      <c r="H14" s="176"/>
      <c r="I14" s="177">
        <f>'подгот.клумб'!L40</f>
        <v>133422.95874</v>
      </c>
      <c r="J14" s="171"/>
    </row>
    <row r="15" spans="1:10" ht="15">
      <c r="A15" s="174">
        <v>8</v>
      </c>
      <c r="B15" s="175" t="s">
        <v>201</v>
      </c>
      <c r="C15" s="176"/>
      <c r="D15" s="176"/>
      <c r="E15" s="176"/>
      <c r="F15" s="176"/>
      <c r="G15" s="176"/>
      <c r="H15" s="176"/>
      <c r="I15" s="177">
        <f>SUM('сез.уход за клумб.'!L32)</f>
        <v>435482.3844</v>
      </c>
      <c r="J15" s="171"/>
    </row>
    <row r="16" spans="1:10" ht="15">
      <c r="A16" s="174">
        <v>9</v>
      </c>
      <c r="B16" s="175" t="s">
        <v>202</v>
      </c>
      <c r="C16" s="176"/>
      <c r="D16" s="176"/>
      <c r="E16" s="176"/>
      <c r="F16" s="176"/>
      <c r="G16" s="176"/>
      <c r="H16" s="176"/>
      <c r="I16" s="177">
        <f>SUM('Сез. полив газ.'!L33)</f>
        <v>377951.65065</v>
      </c>
      <c r="J16" s="171"/>
    </row>
    <row r="17" spans="1:10" ht="15">
      <c r="A17" s="174">
        <v>10</v>
      </c>
      <c r="B17" s="175" t="s">
        <v>203</v>
      </c>
      <c r="C17" s="176"/>
      <c r="D17" s="176"/>
      <c r="E17" s="176"/>
      <c r="F17" s="176"/>
      <c r="G17" s="176"/>
      <c r="H17" s="176"/>
      <c r="I17" s="177">
        <f>SUM('дек стриж'!L32)</f>
        <v>88617.477232</v>
      </c>
      <c r="J17" s="171"/>
    </row>
    <row r="18" spans="1:10" ht="15">
      <c r="A18" s="174">
        <v>11</v>
      </c>
      <c r="B18" s="175" t="s">
        <v>204</v>
      </c>
      <c r="C18" s="176"/>
      <c r="D18" s="176"/>
      <c r="E18" s="176"/>
      <c r="F18" s="176"/>
      <c r="G18" s="176"/>
      <c r="H18" s="176"/>
      <c r="I18" s="177">
        <f>SUM('скос тр бенз'!L36)</f>
        <v>462387.77703999996</v>
      </c>
      <c r="J18" s="171"/>
    </row>
    <row r="19" spans="1:10" ht="15">
      <c r="A19" s="174">
        <v>12</v>
      </c>
      <c r="B19" s="175" t="s">
        <v>205</v>
      </c>
      <c r="C19" s="176"/>
      <c r="D19" s="176"/>
      <c r="E19" s="176"/>
      <c r="F19" s="176"/>
      <c r="G19" s="176"/>
      <c r="H19" s="176"/>
      <c r="I19" s="177">
        <f>SUM('побел дер'!L32)</f>
        <v>30688.645975000003</v>
      </c>
      <c r="J19" s="171"/>
    </row>
    <row r="20" spans="1:10" ht="15">
      <c r="A20" s="174">
        <v>13</v>
      </c>
      <c r="B20" s="175" t="s">
        <v>206</v>
      </c>
      <c r="C20" s="176"/>
      <c r="D20" s="176"/>
      <c r="E20" s="176"/>
      <c r="F20" s="176"/>
      <c r="G20" s="176"/>
      <c r="H20" s="176"/>
      <c r="I20" s="177">
        <f>SUM('побел борд'!L29)</f>
        <v>11978.590025000001</v>
      </c>
      <c r="J20" s="171"/>
    </row>
    <row r="21" spans="1:10" ht="15">
      <c r="A21" s="174">
        <v>14</v>
      </c>
      <c r="B21" s="175" t="s">
        <v>224</v>
      </c>
      <c r="C21" s="176"/>
      <c r="D21" s="176"/>
      <c r="E21" s="176"/>
      <c r="F21" s="176"/>
      <c r="G21" s="176"/>
      <c r="H21" s="176"/>
      <c r="I21" s="177">
        <f>SUM(опиловка!L44)</f>
        <v>101652.042936</v>
      </c>
      <c r="J21" s="171"/>
    </row>
    <row r="22" spans="1:10" ht="15">
      <c r="A22" s="174">
        <v>15</v>
      </c>
      <c r="B22" s="175" t="s">
        <v>207</v>
      </c>
      <c r="C22" s="176"/>
      <c r="D22" s="176"/>
      <c r="E22" s="176"/>
      <c r="F22" s="176"/>
      <c r="G22" s="176"/>
      <c r="H22" s="176"/>
      <c r="I22" s="177">
        <f>SUM(праздн!L54)</f>
        <v>224049.32184999998</v>
      </c>
      <c r="J22" s="171"/>
    </row>
    <row r="23" spans="1:10" ht="15">
      <c r="A23" s="174">
        <v>16</v>
      </c>
      <c r="B23" s="175" t="s">
        <v>208</v>
      </c>
      <c r="C23" s="176"/>
      <c r="D23" s="176"/>
      <c r="E23" s="176"/>
      <c r="F23" s="176"/>
      <c r="G23" s="176"/>
      <c r="H23" s="176"/>
      <c r="I23" s="177">
        <f>SUM(ежедневн!L46)</f>
        <v>902120.7986999999</v>
      </c>
      <c r="J23" s="171"/>
    </row>
    <row r="24" spans="1:10" ht="15">
      <c r="A24" s="174">
        <v>17</v>
      </c>
      <c r="B24" s="175" t="s">
        <v>209</v>
      </c>
      <c r="C24" s="176"/>
      <c r="D24" s="176"/>
      <c r="E24" s="176"/>
      <c r="F24" s="176"/>
      <c r="G24" s="176"/>
      <c r="H24" s="176"/>
      <c r="I24" s="177">
        <f>SUM('уб стих ск мус'!L41)</f>
        <v>297955.67805000005</v>
      </c>
      <c r="J24" s="171"/>
    </row>
    <row r="25" spans="1:10" ht="15">
      <c r="A25" s="174">
        <v>18</v>
      </c>
      <c r="B25" s="175" t="s">
        <v>210</v>
      </c>
      <c r="C25" s="176"/>
      <c r="D25" s="176"/>
      <c r="E25" s="176"/>
      <c r="F25" s="176"/>
      <c r="G25" s="176"/>
      <c r="H25" s="176"/>
      <c r="I25" s="177">
        <f>SUM(водоотв!L36)</f>
        <v>54814.30592500001</v>
      </c>
      <c r="J25" s="171"/>
    </row>
    <row r="26" spans="1:10" ht="15">
      <c r="A26" s="174">
        <v>19</v>
      </c>
      <c r="B26" s="175" t="s">
        <v>211</v>
      </c>
      <c r="C26" s="176"/>
      <c r="D26" s="176"/>
      <c r="E26" s="176"/>
      <c r="F26" s="176"/>
      <c r="G26" s="176"/>
      <c r="H26" s="176"/>
      <c r="I26" s="177">
        <f>SUM(опашка!L25)</f>
        <v>27500.55125</v>
      </c>
      <c r="J26" s="171"/>
    </row>
    <row r="27" spans="1:10" ht="15">
      <c r="A27" s="174">
        <v>20</v>
      </c>
      <c r="B27" s="175" t="s">
        <v>212</v>
      </c>
      <c r="C27" s="176"/>
      <c r="D27" s="176"/>
      <c r="E27" s="176"/>
      <c r="F27" s="176"/>
      <c r="G27" s="176"/>
      <c r="H27" s="176"/>
      <c r="I27" s="177">
        <f>SUM(окос!L40)</f>
        <v>97584.013575</v>
      </c>
      <c r="J27" s="171"/>
    </row>
    <row r="28" spans="1:10" ht="15">
      <c r="A28" s="174">
        <v>21</v>
      </c>
      <c r="B28" s="175" t="s">
        <v>235</v>
      </c>
      <c r="C28" s="176"/>
      <c r="D28" s="176"/>
      <c r="E28" s="176"/>
      <c r="F28" s="176"/>
      <c r="G28" s="176"/>
      <c r="H28" s="176"/>
      <c r="I28" s="177">
        <f>SUM(детск!L35)</f>
        <v>49336.101964</v>
      </c>
      <c r="J28" s="171"/>
    </row>
    <row r="29" spans="1:10" ht="15">
      <c r="A29" s="174">
        <v>22</v>
      </c>
      <c r="B29" s="175" t="s">
        <v>213</v>
      </c>
      <c r="C29" s="176"/>
      <c r="D29" s="176"/>
      <c r="E29" s="176"/>
      <c r="F29" s="176"/>
      <c r="G29" s="176"/>
      <c r="H29" s="176"/>
      <c r="I29" s="177">
        <f>SUM(знаки!L44)</f>
        <v>171245.1616</v>
      </c>
      <c r="J29" s="171"/>
    </row>
    <row r="30" spans="1:10" ht="15">
      <c r="A30" s="174">
        <v>23</v>
      </c>
      <c r="B30" s="175" t="s">
        <v>236</v>
      </c>
      <c r="C30" s="176"/>
      <c r="D30" s="176"/>
      <c r="E30" s="176"/>
      <c r="F30" s="176"/>
      <c r="G30" s="176"/>
      <c r="H30" s="176"/>
      <c r="I30" s="177">
        <f>SUM(соль!L37)</f>
        <v>148912.18580800004</v>
      </c>
      <c r="J30" s="171"/>
    </row>
    <row r="31" spans="1:10" ht="15">
      <c r="A31" s="174">
        <v>24</v>
      </c>
      <c r="B31" s="175" t="s">
        <v>237</v>
      </c>
      <c r="C31" s="176"/>
      <c r="D31" s="176"/>
      <c r="E31" s="176"/>
      <c r="F31" s="176"/>
      <c r="G31" s="176"/>
      <c r="H31" s="176"/>
      <c r="I31" s="177">
        <f>SUM(Кладб!L42)</f>
        <v>244311.64632</v>
      </c>
      <c r="J31" s="171"/>
    </row>
    <row r="32" spans="1:10" ht="15">
      <c r="A32" s="174">
        <v>25</v>
      </c>
      <c r="B32" s="175" t="s">
        <v>317</v>
      </c>
      <c r="C32" s="176"/>
      <c r="D32" s="176"/>
      <c r="E32" s="176"/>
      <c r="F32" s="176"/>
      <c r="G32" s="176"/>
      <c r="H32" s="176"/>
      <c r="I32" s="177">
        <f>'Ветки,листва'!L43</f>
        <v>292272.78745799995</v>
      </c>
      <c r="J32" s="171"/>
    </row>
    <row r="33" spans="1:10" ht="15">
      <c r="A33" s="174">
        <v>26</v>
      </c>
      <c r="B33" s="175" t="s">
        <v>318</v>
      </c>
      <c r="C33" s="176"/>
      <c r="D33" s="176"/>
      <c r="E33" s="176"/>
      <c r="F33" s="176"/>
      <c r="G33" s="176"/>
      <c r="H33" s="176"/>
      <c r="I33" s="177">
        <f>Смет!L37</f>
        <v>22102.366496000002</v>
      </c>
      <c r="J33" s="171"/>
    </row>
    <row r="34" spans="1:10" ht="15">
      <c r="A34" s="174">
        <v>27</v>
      </c>
      <c r="B34" s="175" t="s">
        <v>319</v>
      </c>
      <c r="C34" s="176"/>
      <c r="D34" s="176"/>
      <c r="E34" s="176"/>
      <c r="F34" s="176"/>
      <c r="G34" s="176"/>
      <c r="H34" s="176"/>
      <c r="I34" s="177">
        <f>'негабар.'!L41</f>
        <v>496557.0356199999</v>
      </c>
      <c r="J34" s="171"/>
    </row>
    <row r="35" spans="1:10" ht="15">
      <c r="A35" s="174">
        <v>28</v>
      </c>
      <c r="B35" s="175" t="s">
        <v>336</v>
      </c>
      <c r="C35" s="176"/>
      <c r="D35" s="176"/>
      <c r="E35" s="176"/>
      <c r="F35" s="176"/>
      <c r="G35" s="176"/>
      <c r="H35" s="176"/>
      <c r="I35" s="177">
        <f>'лежач.полиц.'!L32</f>
        <v>52546.85832</v>
      </c>
      <c r="J35" s="171"/>
    </row>
    <row r="36" spans="1:10" ht="15">
      <c r="A36" s="174"/>
      <c r="B36" s="175" t="s">
        <v>129</v>
      </c>
      <c r="C36" s="176"/>
      <c r="D36" s="176"/>
      <c r="E36" s="176"/>
      <c r="F36" s="176"/>
      <c r="G36" s="176"/>
      <c r="H36" s="176"/>
      <c r="I36" s="177">
        <v>5333580</v>
      </c>
      <c r="J36" s="171"/>
    </row>
    <row r="37" spans="2:10" ht="15">
      <c r="B37" s="171"/>
      <c r="C37" s="171"/>
      <c r="D37" s="171"/>
      <c r="E37" s="171"/>
      <c r="F37" s="171"/>
      <c r="G37" s="171"/>
      <c r="H37" s="171"/>
      <c r="I37" s="271" t="s">
        <v>234</v>
      </c>
      <c r="J37" s="171"/>
    </row>
  </sheetData>
  <sheetProtection/>
  <mergeCells count="4">
    <mergeCell ref="F1:I1"/>
    <mergeCell ref="F2:I2"/>
    <mergeCell ref="F3:I3"/>
    <mergeCell ref="F4:I4"/>
  </mergeCells>
  <printOptions/>
  <pageMargins left="0.7" right="0.7" top="0.75" bottom="0.75" header="0.3" footer="0.3"/>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tabColor rgb="FFCCFFFF"/>
    <pageSetUpPr fitToPage="1"/>
  </sheetPr>
  <dimension ref="A1:Q34"/>
  <sheetViews>
    <sheetView zoomScalePageLayoutView="0" workbookViewId="0" topLeftCell="A1">
      <selection activeCell="L35" sqref="L35"/>
    </sheetView>
  </sheetViews>
  <sheetFormatPr defaultColWidth="9.140625" defaultRowHeight="15"/>
  <cols>
    <col min="1" max="1" width="14.28125" style="0" customWidth="1"/>
    <col min="2" max="2" width="2.00390625" style="0" customWidth="1"/>
    <col min="3" max="3" width="4.57421875" style="0" customWidth="1"/>
    <col min="4" max="4" width="1.57421875" style="0" customWidth="1"/>
    <col min="5" max="5" width="7.28125" style="66" customWidth="1"/>
    <col min="6" max="6" width="8.7109375" style="0" customWidth="1"/>
    <col min="7" max="7" width="2.00390625" style="0" customWidth="1"/>
    <col min="8" max="8" width="6.421875" style="0" customWidth="1"/>
    <col min="9" max="9" width="9.28125" style="0" bestFit="1" customWidth="1"/>
    <col min="10" max="10" width="2.00390625" style="0" customWidth="1"/>
    <col min="11" max="11" width="9.00390625" style="0" customWidth="1"/>
    <col min="12" max="12" width="9.7109375" style="0" customWidth="1"/>
    <col min="13" max="13" width="8.421875" style="0" customWidth="1"/>
    <col min="14" max="14" width="10.421875" style="0" bestFit="1" customWidth="1"/>
  </cols>
  <sheetData>
    <row r="1" spans="1:17" ht="170.25" customHeight="1">
      <c r="A1" s="317" t="s">
        <v>313</v>
      </c>
      <c r="B1" s="317"/>
      <c r="C1" s="317"/>
      <c r="D1" s="317"/>
      <c r="E1" s="317"/>
      <c r="F1" s="317"/>
      <c r="G1" s="317"/>
      <c r="H1" s="317"/>
      <c r="I1" s="317"/>
      <c r="J1" s="317"/>
      <c r="K1" s="317"/>
      <c r="L1" s="317"/>
      <c r="M1" s="317"/>
      <c r="N1" s="317"/>
      <c r="O1" s="317"/>
      <c r="Q1" s="298"/>
    </row>
    <row r="2" spans="1:13" ht="12" customHeight="1">
      <c r="A2" s="119"/>
      <c r="B2" s="119"/>
      <c r="C2" s="119"/>
      <c r="D2" s="119"/>
      <c r="E2" s="128"/>
      <c r="F2" s="119"/>
      <c r="G2" s="119"/>
      <c r="H2" s="119"/>
      <c r="I2" s="119"/>
      <c r="J2" s="119"/>
      <c r="K2" s="128" t="s">
        <v>117</v>
      </c>
      <c r="L2" s="119" t="s">
        <v>117</v>
      </c>
      <c r="M2" s="119"/>
    </row>
    <row r="3" spans="1:13" ht="12" customHeight="1">
      <c r="A3" s="327" t="s">
        <v>118</v>
      </c>
      <c r="B3" s="327"/>
      <c r="C3" s="327"/>
      <c r="D3" s="327"/>
      <c r="E3" s="327"/>
      <c r="F3" s="327"/>
      <c r="G3" s="327"/>
      <c r="H3" s="327"/>
      <c r="I3" s="119"/>
      <c r="J3" s="119"/>
      <c r="K3" s="126"/>
      <c r="L3" s="121">
        <f>SUM(K4:K7)</f>
        <v>10228.619999999999</v>
      </c>
      <c r="M3" s="119"/>
    </row>
    <row r="4" spans="1:13" ht="12" customHeight="1">
      <c r="A4" s="183" t="s">
        <v>132</v>
      </c>
      <c r="B4" s="184">
        <v>1</v>
      </c>
      <c r="C4" s="183" t="s">
        <v>116</v>
      </c>
      <c r="D4" s="183" t="s">
        <v>133</v>
      </c>
      <c r="E4" s="185">
        <f>SUM(ЧТС!M32)</f>
        <v>75.48</v>
      </c>
      <c r="F4" s="185" t="s">
        <v>145</v>
      </c>
      <c r="G4" s="186" t="s">
        <v>134</v>
      </c>
      <c r="H4" s="120">
        <v>24</v>
      </c>
      <c r="I4" s="183" t="s">
        <v>135</v>
      </c>
      <c r="J4" s="183" t="s">
        <v>162</v>
      </c>
      <c r="K4" s="122">
        <f>SUM(E4*H4)</f>
        <v>1811.52</v>
      </c>
      <c r="L4" s="122"/>
      <c r="M4" s="119"/>
    </row>
    <row r="5" spans="1:13" ht="12" customHeight="1">
      <c r="A5" s="183" t="s">
        <v>153</v>
      </c>
      <c r="B5" s="184">
        <v>1</v>
      </c>
      <c r="C5" s="183" t="s">
        <v>116</v>
      </c>
      <c r="D5" s="183" t="s">
        <v>133</v>
      </c>
      <c r="E5" s="185">
        <v>56.57</v>
      </c>
      <c r="F5" s="185" t="s">
        <v>145</v>
      </c>
      <c r="G5" s="186" t="s">
        <v>133</v>
      </c>
      <c r="H5" s="183">
        <v>46</v>
      </c>
      <c r="I5" s="183" t="s">
        <v>135</v>
      </c>
      <c r="J5" s="183" t="s">
        <v>162</v>
      </c>
      <c r="K5" s="122">
        <f>SUM(B5*E5*H5)</f>
        <v>2602.22</v>
      </c>
      <c r="L5" s="122"/>
      <c r="M5" s="119"/>
    </row>
    <row r="6" spans="1:13" ht="12" customHeight="1">
      <c r="A6" s="183" t="s">
        <v>278</v>
      </c>
      <c r="B6" s="184">
        <v>1</v>
      </c>
      <c r="C6" s="183" t="s">
        <v>116</v>
      </c>
      <c r="D6" s="183" t="s">
        <v>133</v>
      </c>
      <c r="E6" s="185">
        <f>SUM(ЧТС!M42)</f>
        <v>70.97</v>
      </c>
      <c r="F6" s="185" t="s">
        <v>145</v>
      </c>
      <c r="G6" s="186" t="s">
        <v>133</v>
      </c>
      <c r="H6" s="183">
        <v>32</v>
      </c>
      <c r="I6" s="183" t="s">
        <v>135</v>
      </c>
      <c r="J6" s="183" t="s">
        <v>162</v>
      </c>
      <c r="K6" s="122">
        <f>SUM(E6*H6)</f>
        <v>2271.04</v>
      </c>
      <c r="L6" s="122"/>
      <c r="M6" s="119"/>
    </row>
    <row r="7" spans="1:13" ht="12" customHeight="1">
      <c r="A7" s="183" t="s">
        <v>280</v>
      </c>
      <c r="B7" s="184">
        <v>1</v>
      </c>
      <c r="C7" s="183" t="s">
        <v>116</v>
      </c>
      <c r="D7" s="183" t="s">
        <v>133</v>
      </c>
      <c r="E7" s="185">
        <f>SUM('ст-ть машины час'!B15)</f>
        <v>77.04</v>
      </c>
      <c r="F7" s="185" t="s">
        <v>145</v>
      </c>
      <c r="G7" s="186" t="s">
        <v>133</v>
      </c>
      <c r="H7" s="183">
        <v>46</v>
      </c>
      <c r="I7" s="183" t="s">
        <v>135</v>
      </c>
      <c r="J7" s="183" t="s">
        <v>162</v>
      </c>
      <c r="K7" s="122">
        <f>SUM(E7*H7)</f>
        <v>3543.84</v>
      </c>
      <c r="L7" s="184"/>
      <c r="M7" s="184"/>
    </row>
    <row r="8" spans="1:13" ht="12" customHeight="1">
      <c r="A8" s="123" t="s">
        <v>139</v>
      </c>
      <c r="B8" s="123"/>
      <c r="C8" s="123"/>
      <c r="D8" s="123"/>
      <c r="E8" s="128"/>
      <c r="F8" s="119"/>
      <c r="G8" s="119"/>
      <c r="H8" s="119"/>
      <c r="I8" s="188">
        <v>0.302</v>
      </c>
      <c r="J8" s="188"/>
      <c r="K8" s="126"/>
      <c r="L8" s="189">
        <f>SUM(I8*L3)</f>
        <v>3089.0432399999995</v>
      </c>
      <c r="M8" s="119"/>
    </row>
    <row r="9" spans="1:14" ht="12" customHeight="1">
      <c r="A9" s="190" t="s">
        <v>228</v>
      </c>
      <c r="B9" s="190"/>
      <c r="C9" s="190"/>
      <c r="D9" s="190"/>
      <c r="E9" s="194"/>
      <c r="F9" s="124"/>
      <c r="G9" s="124"/>
      <c r="H9" s="124"/>
      <c r="I9" s="124"/>
      <c r="J9" s="124"/>
      <c r="K9" s="191"/>
      <c r="L9" s="192">
        <f>SUM(K10:K11)</f>
        <v>38345.14</v>
      </c>
      <c r="M9" s="119"/>
      <c r="N9" s="66"/>
    </row>
    <row r="10" spans="1:13" ht="12" customHeight="1">
      <c r="A10" s="119" t="s">
        <v>147</v>
      </c>
      <c r="B10" s="119"/>
      <c r="C10" s="119"/>
      <c r="D10" s="119"/>
      <c r="E10" s="128">
        <v>403.42</v>
      </c>
      <c r="F10" s="185" t="s">
        <v>145</v>
      </c>
      <c r="G10" s="119" t="s">
        <v>133</v>
      </c>
      <c r="H10" s="119">
        <v>32</v>
      </c>
      <c r="I10" s="119" t="s">
        <v>142</v>
      </c>
      <c r="J10" s="119" t="s">
        <v>162</v>
      </c>
      <c r="K10" s="126">
        <f>SUM(E10*H10)</f>
        <v>12909.44</v>
      </c>
      <c r="L10" s="193"/>
      <c r="M10" s="124"/>
    </row>
    <row r="11" spans="1:13" ht="12" customHeight="1">
      <c r="A11" s="119" t="s">
        <v>226</v>
      </c>
      <c r="B11" s="119"/>
      <c r="C11" s="119"/>
      <c r="D11" s="119"/>
      <c r="E11" s="128">
        <v>552.95</v>
      </c>
      <c r="F11" s="185" t="s">
        <v>145</v>
      </c>
      <c r="G11" s="119" t="s">
        <v>133</v>
      </c>
      <c r="H11" s="119">
        <v>46</v>
      </c>
      <c r="I11" s="119" t="s">
        <v>142</v>
      </c>
      <c r="J11" s="119" t="s">
        <v>162</v>
      </c>
      <c r="K11" s="126">
        <f>SUM(E11*H11)</f>
        <v>25435.7</v>
      </c>
      <c r="L11" s="193"/>
      <c r="M11" s="124"/>
    </row>
    <row r="12" spans="1:13" ht="12" customHeight="1">
      <c r="A12" s="123" t="s">
        <v>141</v>
      </c>
      <c r="B12" s="123"/>
      <c r="C12" s="123"/>
      <c r="D12" s="123"/>
      <c r="E12" s="128"/>
      <c r="F12" s="119"/>
      <c r="G12" s="119"/>
      <c r="H12" s="119"/>
      <c r="I12" s="119"/>
      <c r="J12" s="119"/>
      <c r="K12" s="126"/>
      <c r="L12" s="121">
        <f>SUM(K13:K14)</f>
        <v>6098.4</v>
      </c>
      <c r="M12" s="119"/>
    </row>
    <row r="13" spans="1:13" ht="12" customHeight="1">
      <c r="A13" s="119" t="s">
        <v>147</v>
      </c>
      <c r="B13" s="119"/>
      <c r="C13" s="119"/>
      <c r="D13" s="119"/>
      <c r="E13" s="128">
        <v>49.7</v>
      </c>
      <c r="F13" s="185" t="s">
        <v>145</v>
      </c>
      <c r="G13" s="119" t="s">
        <v>133</v>
      </c>
      <c r="H13" s="119">
        <v>32</v>
      </c>
      <c r="I13" s="119" t="s">
        <v>142</v>
      </c>
      <c r="J13" s="119" t="s">
        <v>162</v>
      </c>
      <c r="K13" s="126">
        <f>SUM(E13*H13)</f>
        <v>1590.4</v>
      </c>
      <c r="L13" s="195"/>
      <c r="M13" s="119"/>
    </row>
    <row r="14" spans="1:13" ht="12" customHeight="1">
      <c r="A14" s="119" t="s">
        <v>226</v>
      </c>
      <c r="B14" s="119"/>
      <c r="C14" s="119"/>
      <c r="D14" s="119"/>
      <c r="E14" s="128">
        <f>SUM('ст-ть машины час'!E15)</f>
        <v>98</v>
      </c>
      <c r="F14" s="185" t="s">
        <v>145</v>
      </c>
      <c r="G14" s="119" t="s">
        <v>133</v>
      </c>
      <c r="H14" s="119">
        <v>46</v>
      </c>
      <c r="I14" s="119" t="s">
        <v>142</v>
      </c>
      <c r="J14" s="119" t="s">
        <v>162</v>
      </c>
      <c r="K14" s="126">
        <f>SUM(E14*H14)</f>
        <v>4508</v>
      </c>
      <c r="L14" s="193"/>
      <c r="M14" s="124"/>
    </row>
    <row r="15" spans="1:13" ht="12" customHeight="1">
      <c r="A15" s="196" t="s">
        <v>143</v>
      </c>
      <c r="B15" s="196"/>
      <c r="C15" s="196"/>
      <c r="D15" s="196"/>
      <c r="E15" s="194"/>
      <c r="F15" s="124"/>
      <c r="G15" s="124"/>
      <c r="H15" s="124"/>
      <c r="I15" s="124"/>
      <c r="J15" s="124"/>
      <c r="K15" s="191"/>
      <c r="L15" s="189">
        <f>SUM(K16:K17)</f>
        <v>5160</v>
      </c>
      <c r="M15" s="119"/>
    </row>
    <row r="16" spans="1:13" ht="12" customHeight="1">
      <c r="A16" s="119" t="s">
        <v>147</v>
      </c>
      <c r="B16" s="119"/>
      <c r="C16" s="119"/>
      <c r="D16" s="119"/>
      <c r="E16" s="128">
        <v>109.05</v>
      </c>
      <c r="F16" s="185" t="s">
        <v>145</v>
      </c>
      <c r="G16" s="119" t="s">
        <v>133</v>
      </c>
      <c r="H16" s="119">
        <v>20</v>
      </c>
      <c r="I16" s="119" t="s">
        <v>142</v>
      </c>
      <c r="J16" s="119" t="s">
        <v>162</v>
      </c>
      <c r="K16" s="128">
        <f>SUM(E16*H16)</f>
        <v>2181</v>
      </c>
      <c r="L16" s="193"/>
      <c r="M16" s="124"/>
    </row>
    <row r="17" spans="1:13" ht="12" customHeight="1">
      <c r="A17" s="119" t="s">
        <v>226</v>
      </c>
      <c r="B17" s="119"/>
      <c r="C17" s="119"/>
      <c r="D17" s="119"/>
      <c r="E17" s="128">
        <f>SUM('ст-ть машины час'!G15)</f>
        <v>99.3</v>
      </c>
      <c r="F17" s="185" t="s">
        <v>145</v>
      </c>
      <c r="G17" s="119" t="s">
        <v>133</v>
      </c>
      <c r="H17" s="119">
        <v>30</v>
      </c>
      <c r="I17" s="119" t="s">
        <v>142</v>
      </c>
      <c r="J17" s="119" t="s">
        <v>162</v>
      </c>
      <c r="K17" s="126">
        <f>SUM(E17*H17)</f>
        <v>2979</v>
      </c>
      <c r="L17" s="193"/>
      <c r="M17" s="124"/>
    </row>
    <row r="18" spans="1:13" ht="12" customHeight="1">
      <c r="A18" s="196" t="s">
        <v>274</v>
      </c>
      <c r="B18" s="209"/>
      <c r="C18" s="209"/>
      <c r="D18" s="209"/>
      <c r="E18" s="194"/>
      <c r="F18" s="124"/>
      <c r="G18" s="124"/>
      <c r="H18" s="124"/>
      <c r="I18" s="124"/>
      <c r="J18" s="124"/>
      <c r="K18" s="191"/>
      <c r="L18" s="189">
        <f>K19+K20+K21+K22+K23+K24+K25+K26</f>
        <v>6450.167772000001</v>
      </c>
      <c r="M18" s="124"/>
    </row>
    <row r="19" spans="1:16" ht="12" customHeight="1">
      <c r="A19" s="124" t="s">
        <v>120</v>
      </c>
      <c r="B19" s="124"/>
      <c r="C19" s="124"/>
      <c r="D19" s="124"/>
      <c r="E19" s="194"/>
      <c r="F19" s="124"/>
      <c r="G19" s="124"/>
      <c r="H19" s="124"/>
      <c r="I19" s="124"/>
      <c r="J19" s="124"/>
      <c r="K19" s="126">
        <f>P19*L3</f>
        <v>3866.4183599999997</v>
      </c>
      <c r="L19" s="130"/>
      <c r="M19" s="124"/>
      <c r="P19">
        <v>0.378</v>
      </c>
    </row>
    <row r="20" spans="1:16" ht="12" customHeight="1">
      <c r="A20" s="124" t="s">
        <v>121</v>
      </c>
      <c r="B20" s="124"/>
      <c r="C20" s="124"/>
      <c r="D20" s="124"/>
      <c r="E20" s="194"/>
      <c r="F20" s="124"/>
      <c r="G20" s="124"/>
      <c r="H20" s="124"/>
      <c r="I20" s="124"/>
      <c r="J20" s="124"/>
      <c r="K20" s="126">
        <f>P20*L3</f>
        <v>1166.06268</v>
      </c>
      <c r="L20" s="130"/>
      <c r="M20" s="124"/>
      <c r="P20">
        <v>0.114</v>
      </c>
    </row>
    <row r="21" spans="1:16" ht="12" customHeight="1">
      <c r="A21" s="124" t="s">
        <v>122</v>
      </c>
      <c r="B21" s="124"/>
      <c r="C21" s="124"/>
      <c r="D21" s="124"/>
      <c r="E21" s="194"/>
      <c r="F21" s="124"/>
      <c r="G21" s="124"/>
      <c r="H21" s="124"/>
      <c r="I21" s="124"/>
      <c r="J21" s="124"/>
      <c r="K21" s="126">
        <f>P21*L3</f>
        <v>99.217614</v>
      </c>
      <c r="L21" s="130"/>
      <c r="M21" s="124"/>
      <c r="P21">
        <v>0.0097</v>
      </c>
    </row>
    <row r="22" spans="1:16" ht="12" customHeight="1">
      <c r="A22" s="124" t="s">
        <v>123</v>
      </c>
      <c r="B22" s="124"/>
      <c r="C22" s="124"/>
      <c r="D22" s="124"/>
      <c r="E22" s="194"/>
      <c r="F22" s="124"/>
      <c r="G22" s="124"/>
      <c r="H22" s="124"/>
      <c r="I22" s="124"/>
      <c r="J22" s="124"/>
      <c r="K22" s="126">
        <f>P22*L3</f>
        <v>460.2878999999999</v>
      </c>
      <c r="L22" s="130"/>
      <c r="M22" s="124"/>
      <c r="P22">
        <v>0.045</v>
      </c>
    </row>
    <row r="23" spans="1:16" ht="12" customHeight="1">
      <c r="A23" s="124" t="s">
        <v>124</v>
      </c>
      <c r="B23" s="124"/>
      <c r="C23" s="124"/>
      <c r="D23" s="124"/>
      <c r="E23" s="194"/>
      <c r="F23" s="124"/>
      <c r="G23" s="124"/>
      <c r="H23" s="124"/>
      <c r="I23" s="124"/>
      <c r="J23" s="124"/>
      <c r="K23" s="126">
        <f>P23*L3</f>
        <v>107.40051</v>
      </c>
      <c r="L23" s="130"/>
      <c r="M23" s="128"/>
      <c r="P23">
        <v>0.0105</v>
      </c>
    </row>
    <row r="24" spans="1:16" ht="12" customHeight="1">
      <c r="A24" s="124" t="s">
        <v>125</v>
      </c>
      <c r="B24" s="124"/>
      <c r="C24" s="124"/>
      <c r="D24" s="124"/>
      <c r="E24" s="194"/>
      <c r="F24" s="124"/>
      <c r="G24" s="124"/>
      <c r="H24" s="124"/>
      <c r="I24" s="124"/>
      <c r="J24" s="124"/>
      <c r="K24" s="126">
        <f>P24*L3</f>
        <v>369.253182</v>
      </c>
      <c r="L24" s="130"/>
      <c r="M24" s="128"/>
      <c r="N24" s="302"/>
      <c r="P24" s="302">
        <v>0.0361</v>
      </c>
    </row>
    <row r="25" spans="1:16" ht="12" customHeight="1">
      <c r="A25" s="124" t="s">
        <v>126</v>
      </c>
      <c r="B25" s="124"/>
      <c r="C25" s="124"/>
      <c r="D25" s="124"/>
      <c r="E25" s="194"/>
      <c r="F25" s="124"/>
      <c r="G25" s="124"/>
      <c r="H25" s="124"/>
      <c r="I25" s="124"/>
      <c r="J25" s="124"/>
      <c r="K25" s="126">
        <f>P25*L3</f>
        <v>71.60033999999999</v>
      </c>
      <c r="L25" s="130"/>
      <c r="M25" s="128"/>
      <c r="P25">
        <v>0.007</v>
      </c>
    </row>
    <row r="26" spans="1:16" ht="12" customHeight="1">
      <c r="A26" s="124" t="s">
        <v>247</v>
      </c>
      <c r="B26" s="124"/>
      <c r="C26" s="124"/>
      <c r="D26" s="124"/>
      <c r="E26" s="194"/>
      <c r="F26" s="124"/>
      <c r="G26" s="124"/>
      <c r="H26" s="124"/>
      <c r="I26" s="124"/>
      <c r="J26" s="124"/>
      <c r="K26" s="303">
        <f>P26*L3</f>
        <v>309.92718599999995</v>
      </c>
      <c r="L26" s="130"/>
      <c r="M26" s="128"/>
      <c r="N26" s="302"/>
      <c r="P26" s="302">
        <v>0.0303</v>
      </c>
    </row>
    <row r="27" spans="1:13" ht="12" customHeight="1">
      <c r="A27" s="328" t="s">
        <v>127</v>
      </c>
      <c r="B27" s="328"/>
      <c r="C27" s="328"/>
      <c r="D27" s="328"/>
      <c r="E27" s="328"/>
      <c r="F27" s="173"/>
      <c r="G27" s="119"/>
      <c r="H27" s="119"/>
      <c r="I27" s="119"/>
      <c r="J27" s="119"/>
      <c r="K27" s="203"/>
      <c r="L27" s="129"/>
      <c r="M27" s="132">
        <f>L3+K19</f>
        <v>14095.038359999999</v>
      </c>
    </row>
    <row r="28" spans="1:13" ht="12" customHeight="1">
      <c r="A28" s="133" t="s">
        <v>128</v>
      </c>
      <c r="B28" s="133"/>
      <c r="C28" s="133"/>
      <c r="D28" s="133"/>
      <c r="E28" s="194"/>
      <c r="F28" s="124"/>
      <c r="G28" s="124"/>
      <c r="H28" s="124"/>
      <c r="I28" s="124"/>
      <c r="J28" s="124"/>
      <c r="K28" s="191"/>
      <c r="L28" s="130"/>
      <c r="M28" s="204">
        <f>L8+K20</f>
        <v>4255.10592</v>
      </c>
    </row>
    <row r="29" spans="1:13" ht="12" customHeight="1">
      <c r="A29" s="123"/>
      <c r="B29" s="123"/>
      <c r="C29" s="123"/>
      <c r="D29" s="123"/>
      <c r="E29" s="128"/>
      <c r="F29" s="119"/>
      <c r="G29" s="119"/>
      <c r="H29" s="119"/>
      <c r="I29" s="119"/>
      <c r="J29" s="119"/>
      <c r="K29" s="126"/>
      <c r="L29" s="121"/>
      <c r="M29" s="119"/>
    </row>
    <row r="30" spans="1:13" ht="12" customHeight="1">
      <c r="A30" s="123"/>
      <c r="B30" s="123"/>
      <c r="C30" s="123"/>
      <c r="D30" s="123"/>
      <c r="E30" s="128"/>
      <c r="F30" s="119"/>
      <c r="G30" s="119"/>
      <c r="H30" s="119"/>
      <c r="I30" s="119"/>
      <c r="J30" s="119"/>
      <c r="K30" s="126"/>
      <c r="L30" s="121"/>
      <c r="M30" s="119"/>
    </row>
    <row r="31" spans="1:13" ht="12" customHeight="1">
      <c r="A31" s="135" t="s">
        <v>129</v>
      </c>
      <c r="B31" s="135"/>
      <c r="C31" s="135"/>
      <c r="D31" s="135"/>
      <c r="E31" s="128"/>
      <c r="F31" s="119"/>
      <c r="G31" s="119"/>
      <c r="H31" s="119"/>
      <c r="I31" s="119"/>
      <c r="J31" s="119"/>
      <c r="K31" s="126"/>
      <c r="L31" s="136">
        <f>SUM(L3:L29)</f>
        <v>69371.37101199999</v>
      </c>
      <c r="M31" s="119"/>
    </row>
    <row r="32" spans="1:13" ht="12" customHeight="1">
      <c r="A32" s="123"/>
      <c r="B32" s="123"/>
      <c r="C32" s="123"/>
      <c r="D32" s="123"/>
      <c r="E32" s="128"/>
      <c r="F32" s="119"/>
      <c r="G32" s="119"/>
      <c r="H32" s="119"/>
      <c r="I32" s="119"/>
      <c r="J32" s="119"/>
      <c r="K32" s="126"/>
      <c r="L32" s="122"/>
      <c r="M32" s="119"/>
    </row>
    <row r="33" spans="1:13" ht="12" customHeight="1">
      <c r="A33" s="135" t="s">
        <v>130</v>
      </c>
      <c r="B33" s="135"/>
      <c r="C33" s="135"/>
      <c r="D33" s="135"/>
      <c r="E33" s="128"/>
      <c r="F33" s="119"/>
      <c r="G33" s="119"/>
      <c r="H33" s="119"/>
      <c r="I33" s="127"/>
      <c r="J33" s="127"/>
      <c r="K33" s="128"/>
      <c r="L33" s="140"/>
      <c r="M33" s="119"/>
    </row>
    <row r="34" ht="12" customHeight="1">
      <c r="K34" s="66"/>
    </row>
  </sheetData>
  <sheetProtection/>
  <mergeCells count="3">
    <mergeCell ref="A3:H3"/>
    <mergeCell ref="A27:E27"/>
    <mergeCell ref="A1:O1"/>
  </mergeCells>
  <printOptions/>
  <pageMargins left="0.7" right="0.7" top="0.75" bottom="0.75" header="0.3" footer="0.3"/>
  <pageSetup fitToHeight="1"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tabColor rgb="FFCCFFFF"/>
  </sheetPr>
  <dimension ref="A1:Q57"/>
  <sheetViews>
    <sheetView zoomScale="90" zoomScaleNormal="90" zoomScalePageLayoutView="0" workbookViewId="0" topLeftCell="A1">
      <selection activeCell="O24" sqref="O24"/>
    </sheetView>
  </sheetViews>
  <sheetFormatPr defaultColWidth="9.140625" defaultRowHeight="15"/>
  <cols>
    <col min="1" max="1" width="0.71875" style="0" customWidth="1"/>
    <col min="2" max="2" width="15.00390625" style="0" customWidth="1"/>
    <col min="3" max="3" width="2.00390625" style="0" customWidth="1"/>
    <col min="4" max="4" width="4.7109375" style="0" customWidth="1"/>
    <col min="5" max="5" width="1.7109375" style="0" customWidth="1"/>
    <col min="6" max="6" width="7.8515625" style="0" customWidth="1"/>
    <col min="7" max="7" width="9.28125" style="0" customWidth="1"/>
    <col min="8" max="8" width="1.8515625" style="0" customWidth="1"/>
    <col min="9" max="9" width="4.421875" style="0" customWidth="1"/>
    <col min="10" max="10" width="8.421875" style="0" customWidth="1"/>
    <col min="11" max="11" width="1.7109375" style="0" customWidth="1"/>
    <col min="12" max="12" width="10.57421875" style="0" customWidth="1"/>
    <col min="13" max="13" width="12.421875" style="0" customWidth="1"/>
    <col min="14" max="14" width="10.7109375" style="0" customWidth="1"/>
    <col min="15" max="15" width="10.28125" style="0" customWidth="1"/>
  </cols>
  <sheetData>
    <row r="1" spans="2:14" ht="63.75" customHeight="1">
      <c r="B1" s="318" t="s">
        <v>320</v>
      </c>
      <c r="C1" s="318"/>
      <c r="D1" s="318"/>
      <c r="E1" s="318"/>
      <c r="F1" s="318"/>
      <c r="G1" s="318"/>
      <c r="H1" s="318"/>
      <c r="I1" s="318"/>
      <c r="J1" s="318"/>
      <c r="K1" s="318"/>
      <c r="L1" s="318"/>
      <c r="M1" s="318"/>
      <c r="N1" s="318"/>
    </row>
    <row r="2" spans="2:15" ht="15">
      <c r="B2" s="88"/>
      <c r="C2" s="88"/>
      <c r="D2" s="88"/>
      <c r="E2" s="88"/>
      <c r="F2" s="103"/>
      <c r="G2" s="88"/>
      <c r="H2" s="88"/>
      <c r="I2" s="88"/>
      <c r="J2" s="88"/>
      <c r="K2" s="88"/>
      <c r="L2" s="100" t="s">
        <v>117</v>
      </c>
      <c r="M2" s="89" t="s">
        <v>117</v>
      </c>
      <c r="N2" s="88"/>
      <c r="O2" s="304"/>
    </row>
    <row r="3" spans="2:15" ht="15">
      <c r="B3" s="325" t="s">
        <v>118</v>
      </c>
      <c r="C3" s="325"/>
      <c r="D3" s="325"/>
      <c r="E3" s="325"/>
      <c r="F3" s="325"/>
      <c r="G3" s="325"/>
      <c r="H3" s="325"/>
      <c r="I3" s="325"/>
      <c r="J3" s="88"/>
      <c r="K3" s="88"/>
      <c r="L3" s="100"/>
      <c r="M3" s="90">
        <f>SUM(L4:L9)</f>
        <v>13163.65</v>
      </c>
      <c r="N3" s="88"/>
      <c r="O3" s="304"/>
    </row>
    <row r="4" spans="2:15" ht="14.25" customHeight="1">
      <c r="B4" s="91" t="s">
        <v>132</v>
      </c>
      <c r="C4">
        <v>1</v>
      </c>
      <c r="D4" s="91" t="s">
        <v>116</v>
      </c>
      <c r="E4" s="91" t="s">
        <v>133</v>
      </c>
      <c r="F4" s="93">
        <f>SUM(ЧТС!M32)</f>
        <v>75.48</v>
      </c>
      <c r="G4" s="93" t="s">
        <v>145</v>
      </c>
      <c r="H4" s="143" t="s">
        <v>134</v>
      </c>
      <c r="I4" s="89">
        <v>15</v>
      </c>
      <c r="J4" s="91" t="s">
        <v>135</v>
      </c>
      <c r="K4" s="91" t="s">
        <v>162</v>
      </c>
      <c r="L4" s="92">
        <f>SUM(C4*F4*I4)</f>
        <v>1132.2</v>
      </c>
      <c r="M4" s="92"/>
      <c r="N4" s="88"/>
      <c r="O4" s="304"/>
    </row>
    <row r="5" spans="2:14" ht="14.25" customHeight="1">
      <c r="B5" s="91" t="s">
        <v>287</v>
      </c>
      <c r="C5">
        <v>1</v>
      </c>
      <c r="D5" s="91" t="s">
        <v>116</v>
      </c>
      <c r="E5" s="91" t="s">
        <v>133</v>
      </c>
      <c r="F5" s="93">
        <f>ЧТС!M45</f>
        <v>53.84</v>
      </c>
      <c r="G5" s="93" t="s">
        <v>244</v>
      </c>
      <c r="H5" s="143" t="s">
        <v>133</v>
      </c>
      <c r="I5" s="89">
        <v>40</v>
      </c>
      <c r="J5" s="91" t="s">
        <v>135</v>
      </c>
      <c r="K5" s="91" t="s">
        <v>162</v>
      </c>
      <c r="L5" s="92">
        <f>F5*I5</f>
        <v>2153.6000000000004</v>
      </c>
      <c r="M5" s="92"/>
      <c r="N5" s="88"/>
    </row>
    <row r="6" spans="2:14" ht="14.25" customHeight="1">
      <c r="B6" s="91" t="s">
        <v>153</v>
      </c>
      <c r="C6">
        <v>2</v>
      </c>
      <c r="D6" s="91" t="s">
        <v>116</v>
      </c>
      <c r="E6" s="91" t="s">
        <v>133</v>
      </c>
      <c r="F6" s="93">
        <f>SUM(ЧТС!M40)</f>
        <v>56.57</v>
      </c>
      <c r="G6" s="93" t="s">
        <v>145</v>
      </c>
      <c r="H6" s="143" t="s">
        <v>133</v>
      </c>
      <c r="I6" s="89">
        <v>40</v>
      </c>
      <c r="J6" s="91" t="s">
        <v>135</v>
      </c>
      <c r="K6" s="91" t="s">
        <v>162</v>
      </c>
      <c r="L6" s="92">
        <f>SUM(C6*F6*I6)</f>
        <v>4525.6</v>
      </c>
      <c r="M6" s="92"/>
      <c r="N6" s="88"/>
    </row>
    <row r="7" spans="2:14" ht="14.25" customHeight="1">
      <c r="B7" s="91" t="s">
        <v>138</v>
      </c>
      <c r="C7">
        <v>2</v>
      </c>
      <c r="D7" s="91" t="s">
        <v>116</v>
      </c>
      <c r="E7" s="91" t="s">
        <v>133</v>
      </c>
      <c r="F7" s="93">
        <f>SUM(ЧТС!M41)</f>
        <v>48.23</v>
      </c>
      <c r="G7" s="93" t="s">
        <v>145</v>
      </c>
      <c r="H7" s="143" t="s">
        <v>133</v>
      </c>
      <c r="I7" s="91">
        <v>40</v>
      </c>
      <c r="J7" s="91" t="s">
        <v>135</v>
      </c>
      <c r="K7" s="91" t="s">
        <v>162</v>
      </c>
      <c r="L7" s="92">
        <f>SUM(C7*F7*I7)</f>
        <v>3858.3999999999996</v>
      </c>
      <c r="M7" s="92"/>
      <c r="N7" s="88"/>
    </row>
    <row r="8" spans="2:14" ht="14.25" customHeight="1">
      <c r="B8" s="93" t="s">
        <v>137</v>
      </c>
      <c r="C8">
        <v>1</v>
      </c>
      <c r="D8" s="91" t="s">
        <v>116</v>
      </c>
      <c r="E8" s="91" t="s">
        <v>133</v>
      </c>
      <c r="F8" s="93">
        <f>SUM(ЧТС!M25)</f>
        <v>61.17</v>
      </c>
      <c r="G8" s="93" t="s">
        <v>145</v>
      </c>
      <c r="H8" s="144" t="s">
        <v>133</v>
      </c>
      <c r="I8" s="159">
        <v>10</v>
      </c>
      <c r="J8" s="93" t="s">
        <v>136</v>
      </c>
      <c r="K8" s="93" t="s">
        <v>162</v>
      </c>
      <c r="L8" s="92">
        <f>SUM(C8*F8*I8)</f>
        <v>611.7</v>
      </c>
      <c r="M8" s="92"/>
      <c r="N8" s="88"/>
    </row>
    <row r="9" spans="2:14" ht="14.25" customHeight="1">
      <c r="B9" s="91" t="s">
        <v>152</v>
      </c>
      <c r="C9">
        <v>1</v>
      </c>
      <c r="D9" s="91" t="s">
        <v>116</v>
      </c>
      <c r="E9" s="91" t="s">
        <v>133</v>
      </c>
      <c r="F9" s="93">
        <f>SUM(ЧТС!M38)</f>
        <v>58.81</v>
      </c>
      <c r="G9" s="93" t="s">
        <v>145</v>
      </c>
      <c r="H9" s="143" t="s">
        <v>133</v>
      </c>
      <c r="I9" s="91">
        <v>15</v>
      </c>
      <c r="J9" s="91" t="s">
        <v>135</v>
      </c>
      <c r="K9" s="91" t="s">
        <v>162</v>
      </c>
      <c r="L9" s="92">
        <f>SUM(C9*F9*I9)</f>
        <v>882.1500000000001</v>
      </c>
      <c r="M9" s="92"/>
      <c r="N9" s="88"/>
    </row>
    <row r="10" spans="2:14" ht="15">
      <c r="B10" s="164" t="s">
        <v>139</v>
      </c>
      <c r="C10" s="164"/>
      <c r="D10" s="164"/>
      <c r="E10" s="164"/>
      <c r="F10" s="103"/>
      <c r="G10" s="88"/>
      <c r="H10" s="88"/>
      <c r="I10" s="88"/>
      <c r="J10" s="155">
        <v>0.302</v>
      </c>
      <c r="K10" s="155"/>
      <c r="L10" s="100"/>
      <c r="M10" s="95">
        <f>SUM(M3*J10)</f>
        <v>3975.4222999999997</v>
      </c>
      <c r="N10" s="88"/>
    </row>
    <row r="11" spans="2:15" ht="15">
      <c r="B11" s="96" t="s">
        <v>119</v>
      </c>
      <c r="C11" s="96"/>
      <c r="D11" s="96"/>
      <c r="E11" s="96"/>
      <c r="F11" s="107"/>
      <c r="G11" s="97"/>
      <c r="H11" s="97"/>
      <c r="I11" s="97"/>
      <c r="J11" s="97"/>
      <c r="K11" s="97"/>
      <c r="L11" s="106"/>
      <c r="M11" s="98">
        <f>L12+L13+L14</f>
        <v>12323.25</v>
      </c>
      <c r="N11" s="88"/>
      <c r="O11" s="66"/>
    </row>
    <row r="12" spans="2:14" ht="15">
      <c r="B12" s="88" t="s">
        <v>97</v>
      </c>
      <c r="C12" s="88"/>
      <c r="D12" s="88"/>
      <c r="E12" s="88"/>
      <c r="F12" s="103">
        <f>SUM('ст-ть машины час'!D9)</f>
        <v>349.32</v>
      </c>
      <c r="G12" s="93" t="s">
        <v>145</v>
      </c>
      <c r="H12" s="88" t="s">
        <v>133</v>
      </c>
      <c r="I12" s="88">
        <v>10</v>
      </c>
      <c r="J12" s="88" t="s">
        <v>142</v>
      </c>
      <c r="K12" s="88" t="s">
        <v>162</v>
      </c>
      <c r="L12" s="100">
        <f>SUM(F12*I12)</f>
        <v>3493.2</v>
      </c>
      <c r="M12" s="99"/>
      <c r="N12" s="88"/>
    </row>
    <row r="13" spans="2:14" ht="15">
      <c r="B13" s="88" t="s">
        <v>173</v>
      </c>
      <c r="C13" s="88"/>
      <c r="D13" s="88"/>
      <c r="E13" s="88"/>
      <c r="F13" s="103">
        <f>'ст-ть машины час'!D12</f>
        <v>266.11</v>
      </c>
      <c r="G13" s="93" t="s">
        <v>145</v>
      </c>
      <c r="H13" s="88" t="s">
        <v>133</v>
      </c>
      <c r="I13" s="88">
        <v>15</v>
      </c>
      <c r="J13" s="88" t="s">
        <v>142</v>
      </c>
      <c r="K13" s="88" t="s">
        <v>162</v>
      </c>
      <c r="L13" s="100">
        <f>SUM(F13*I13)</f>
        <v>3991.65</v>
      </c>
      <c r="M13" s="99"/>
      <c r="N13" s="97"/>
    </row>
    <row r="14" spans="2:17" ht="15">
      <c r="B14" s="88" t="s">
        <v>187</v>
      </c>
      <c r="C14" s="88"/>
      <c r="D14" s="88"/>
      <c r="E14" s="88"/>
      <c r="F14" s="103">
        <f>'ст-ть машины час'!D16</f>
        <v>241.92</v>
      </c>
      <c r="G14" s="93" t="s">
        <v>244</v>
      </c>
      <c r="H14" s="88" t="s">
        <v>133</v>
      </c>
      <c r="I14" s="88">
        <v>20</v>
      </c>
      <c r="J14" s="88" t="s">
        <v>142</v>
      </c>
      <c r="K14" s="88" t="s">
        <v>162</v>
      </c>
      <c r="L14" s="100">
        <f>I14*F14</f>
        <v>4838.4</v>
      </c>
      <c r="M14" s="99"/>
      <c r="N14" s="97"/>
      <c r="Q14" t="s">
        <v>234</v>
      </c>
    </row>
    <row r="15" spans="2:14" ht="15">
      <c r="B15" s="164" t="s">
        <v>141</v>
      </c>
      <c r="C15" s="164"/>
      <c r="D15" s="164"/>
      <c r="E15" s="164"/>
      <c r="F15" s="103"/>
      <c r="G15" s="88"/>
      <c r="H15" s="88"/>
      <c r="I15" s="88"/>
      <c r="J15" s="88"/>
      <c r="K15" s="88"/>
      <c r="L15" s="100"/>
      <c r="M15" s="90">
        <f>L16+L17+L18</f>
        <v>1130.75</v>
      </c>
      <c r="N15" s="88"/>
    </row>
    <row r="16" spans="2:14" ht="15">
      <c r="B16" s="88" t="s">
        <v>97</v>
      </c>
      <c r="C16" s="88"/>
      <c r="D16" s="88"/>
      <c r="E16" s="88"/>
      <c r="F16" s="103">
        <f>SUM('ст-ть машины час'!E9)</f>
        <v>47.34</v>
      </c>
      <c r="G16" s="93" t="s">
        <v>145</v>
      </c>
      <c r="H16" s="88" t="s">
        <v>133</v>
      </c>
      <c r="I16" s="88">
        <v>10</v>
      </c>
      <c r="J16" s="88" t="s">
        <v>142</v>
      </c>
      <c r="K16" s="88" t="s">
        <v>162</v>
      </c>
      <c r="L16" s="100">
        <f>SUM(F16*I16)</f>
        <v>473.40000000000003</v>
      </c>
      <c r="M16" s="101"/>
      <c r="N16" s="97"/>
    </row>
    <row r="17" spans="2:14" ht="15">
      <c r="B17" s="88" t="s">
        <v>173</v>
      </c>
      <c r="C17" s="88"/>
      <c r="D17" s="88"/>
      <c r="E17" s="88"/>
      <c r="F17" s="103">
        <f>'ст-ть машины час'!E12</f>
        <v>39.41</v>
      </c>
      <c r="G17" s="93" t="s">
        <v>145</v>
      </c>
      <c r="H17" s="88" t="s">
        <v>133</v>
      </c>
      <c r="I17" s="88">
        <v>15</v>
      </c>
      <c r="J17" s="88" t="s">
        <v>142</v>
      </c>
      <c r="K17" s="88" t="s">
        <v>162</v>
      </c>
      <c r="L17" s="100">
        <f>SUM(F17*I17)</f>
        <v>591.15</v>
      </c>
      <c r="M17" s="101"/>
      <c r="N17" s="88"/>
    </row>
    <row r="18" spans="2:14" ht="15">
      <c r="B18" s="88" t="s">
        <v>187</v>
      </c>
      <c r="C18" s="88"/>
      <c r="D18" s="88"/>
      <c r="E18" s="88"/>
      <c r="F18" s="103">
        <f>'ст-ть машины час'!E16</f>
        <v>3.31</v>
      </c>
      <c r="G18" s="93" t="s">
        <v>288</v>
      </c>
      <c r="H18" s="88" t="s">
        <v>133</v>
      </c>
      <c r="I18" s="88">
        <v>20</v>
      </c>
      <c r="J18" s="88" t="s">
        <v>142</v>
      </c>
      <c r="K18" s="88" t="s">
        <v>162</v>
      </c>
      <c r="L18" s="100">
        <f>I18*F18</f>
        <v>66.2</v>
      </c>
      <c r="M18" s="101"/>
      <c r="N18" s="88"/>
    </row>
    <row r="19" spans="2:14" ht="15">
      <c r="B19" s="102" t="s">
        <v>143</v>
      </c>
      <c r="C19" s="102"/>
      <c r="D19" s="102"/>
      <c r="E19" s="102"/>
      <c r="F19" s="107"/>
      <c r="G19" s="97"/>
      <c r="H19" s="97"/>
      <c r="I19" s="97"/>
      <c r="J19" s="97"/>
      <c r="K19" s="97"/>
      <c r="L19" s="106"/>
      <c r="M19" s="95">
        <f>L20+L21+L22</f>
        <v>1917.8999999999999</v>
      </c>
      <c r="N19" s="88"/>
    </row>
    <row r="20" spans="2:14" ht="15">
      <c r="B20" s="88" t="s">
        <v>97</v>
      </c>
      <c r="C20" s="88"/>
      <c r="D20" s="88"/>
      <c r="E20" s="88"/>
      <c r="F20" s="107">
        <f>SUM('ст-ть машины час'!G9)</f>
        <v>87.85</v>
      </c>
      <c r="G20" s="93" t="s">
        <v>145</v>
      </c>
      <c r="H20" s="97" t="s">
        <v>133</v>
      </c>
      <c r="I20" s="88">
        <v>10</v>
      </c>
      <c r="J20" s="88" t="s">
        <v>142</v>
      </c>
      <c r="K20" s="88" t="s">
        <v>162</v>
      </c>
      <c r="L20" s="103">
        <f>SUM(F20*I20)</f>
        <v>878.5</v>
      </c>
      <c r="M20" s="104"/>
      <c r="N20" s="88"/>
    </row>
    <row r="21" spans="2:14" ht="15">
      <c r="B21" s="88" t="s">
        <v>173</v>
      </c>
      <c r="C21" s="88"/>
      <c r="D21" s="88"/>
      <c r="E21" s="88"/>
      <c r="F21" s="103">
        <f>'ст-ть машины час'!G12</f>
        <v>87.26</v>
      </c>
      <c r="G21" s="93" t="s">
        <v>145</v>
      </c>
      <c r="H21" s="88" t="s">
        <v>133</v>
      </c>
      <c r="I21" s="88">
        <v>10</v>
      </c>
      <c r="J21" s="88" t="s">
        <v>142</v>
      </c>
      <c r="K21" s="88" t="s">
        <v>162</v>
      </c>
      <c r="L21" s="103">
        <f>SUM(F21*I21)</f>
        <v>872.6</v>
      </c>
      <c r="M21" s="99"/>
      <c r="N21" s="97"/>
    </row>
    <row r="22" spans="2:14" ht="15">
      <c r="B22" s="159" t="s">
        <v>187</v>
      </c>
      <c r="C22" s="159"/>
      <c r="D22" s="159"/>
      <c r="E22" s="159"/>
      <c r="F22" s="158">
        <f>'ст-ть машины час'!G16</f>
        <v>8.34</v>
      </c>
      <c r="G22" s="93" t="s">
        <v>244</v>
      </c>
      <c r="H22" s="160" t="s">
        <v>133</v>
      </c>
      <c r="I22" s="160">
        <v>20</v>
      </c>
      <c r="J22" s="88" t="s">
        <v>142</v>
      </c>
      <c r="K22" s="88" t="s">
        <v>162</v>
      </c>
      <c r="L22" s="161">
        <f>I22*F22</f>
        <v>166.8</v>
      </c>
      <c r="M22" s="162"/>
      <c r="N22" s="159"/>
    </row>
    <row r="23" spans="1:14" ht="15">
      <c r="A23" s="272"/>
      <c r="B23" s="275" t="s">
        <v>270</v>
      </c>
      <c r="C23" s="275"/>
      <c r="D23" s="275"/>
      <c r="E23" s="275"/>
      <c r="F23" s="280"/>
      <c r="G23" s="181"/>
      <c r="H23" s="281"/>
      <c r="I23" s="281"/>
      <c r="J23" s="279"/>
      <c r="K23" s="279"/>
      <c r="L23" s="282"/>
      <c r="M23" s="162">
        <f>L24+L25+L26</f>
        <v>90200</v>
      </c>
      <c r="N23" s="159"/>
    </row>
    <row r="24" spans="2:14" ht="15">
      <c r="B24" s="159" t="s">
        <v>271</v>
      </c>
      <c r="C24" s="159"/>
      <c r="D24" s="159"/>
      <c r="E24" s="159"/>
      <c r="F24" s="158">
        <v>220</v>
      </c>
      <c r="G24" s="93" t="s">
        <v>267</v>
      </c>
      <c r="H24" s="160" t="s">
        <v>133</v>
      </c>
      <c r="I24" s="160">
        <v>200</v>
      </c>
      <c r="J24" s="88" t="s">
        <v>155</v>
      </c>
      <c r="K24" s="88" t="s">
        <v>162</v>
      </c>
      <c r="L24" s="161">
        <f>F24*I24</f>
        <v>44000</v>
      </c>
      <c r="M24" s="162"/>
      <c r="N24" s="159"/>
    </row>
    <row r="25" spans="2:14" ht="15">
      <c r="B25" s="159" t="s">
        <v>190</v>
      </c>
      <c r="C25" s="159"/>
      <c r="D25" s="159"/>
      <c r="E25" s="159"/>
      <c r="F25" s="158">
        <v>220</v>
      </c>
      <c r="G25" s="93" t="s">
        <v>267</v>
      </c>
      <c r="H25" s="160" t="s">
        <v>133</v>
      </c>
      <c r="I25" s="160">
        <v>200</v>
      </c>
      <c r="J25" s="88" t="s">
        <v>155</v>
      </c>
      <c r="K25" s="88" t="s">
        <v>162</v>
      </c>
      <c r="L25" s="161">
        <f>F25*I25</f>
        <v>44000</v>
      </c>
      <c r="M25" s="162"/>
      <c r="N25" s="159"/>
    </row>
    <row r="26" spans="2:14" ht="15">
      <c r="B26" s="159" t="s">
        <v>272</v>
      </c>
      <c r="C26" s="159"/>
      <c r="D26" s="159"/>
      <c r="E26" s="159"/>
      <c r="F26" s="158">
        <v>110</v>
      </c>
      <c r="G26" s="93" t="s">
        <v>273</v>
      </c>
      <c r="H26" s="160" t="s">
        <v>133</v>
      </c>
      <c r="I26" s="160">
        <v>20</v>
      </c>
      <c r="J26" s="88" t="s">
        <v>199</v>
      </c>
      <c r="K26" s="88" t="s">
        <v>162</v>
      </c>
      <c r="L26" s="161">
        <f>F26*I26</f>
        <v>2200</v>
      </c>
      <c r="M26" s="162"/>
      <c r="N26" s="159"/>
    </row>
    <row r="27" spans="2:14" ht="15">
      <c r="B27" s="102" t="s">
        <v>178</v>
      </c>
      <c r="C27" s="108"/>
      <c r="D27" s="108"/>
      <c r="E27" s="108"/>
      <c r="F27" s="107"/>
      <c r="G27" s="97"/>
      <c r="H27" s="97"/>
      <c r="I27" s="97"/>
      <c r="J27" s="97"/>
      <c r="K27" s="97"/>
      <c r="L27" s="106"/>
      <c r="M27" s="95">
        <f>L28+L29+L30+L31+L32+L33+L34+L35</f>
        <v>8300.989094999999</v>
      </c>
      <c r="N27" s="97"/>
    </row>
    <row r="28" spans="2:15" ht="15">
      <c r="B28" s="97" t="s">
        <v>120</v>
      </c>
      <c r="C28" s="97"/>
      <c r="D28" s="97"/>
      <c r="E28" s="97"/>
      <c r="F28" s="107"/>
      <c r="G28" s="97"/>
      <c r="H28" s="97"/>
      <c r="I28" s="97"/>
      <c r="J28" s="97"/>
      <c r="K28" s="97"/>
      <c r="L28" s="100">
        <f>O28*M3</f>
        <v>4975.8597</v>
      </c>
      <c r="M28" s="104"/>
      <c r="N28" s="97"/>
      <c r="O28">
        <v>0.378</v>
      </c>
    </row>
    <row r="29" spans="2:15" ht="15">
      <c r="B29" s="97" t="s">
        <v>121</v>
      </c>
      <c r="C29" s="97"/>
      <c r="D29" s="97"/>
      <c r="E29" s="97"/>
      <c r="F29" s="107"/>
      <c r="G29" s="97"/>
      <c r="H29" s="97"/>
      <c r="I29" s="97"/>
      <c r="J29" s="97"/>
      <c r="K29" s="97"/>
      <c r="L29" s="100">
        <f>O29*M3</f>
        <v>1500.6561</v>
      </c>
      <c r="M29" s="104"/>
      <c r="N29" s="97"/>
      <c r="O29">
        <v>0.114</v>
      </c>
    </row>
    <row r="30" spans="2:15" ht="15">
      <c r="B30" s="97" t="s">
        <v>122</v>
      </c>
      <c r="C30" s="97"/>
      <c r="D30" s="97"/>
      <c r="E30" s="97"/>
      <c r="F30" s="107"/>
      <c r="G30" s="97"/>
      <c r="H30" s="97"/>
      <c r="I30" s="97"/>
      <c r="J30" s="97"/>
      <c r="K30" s="97"/>
      <c r="L30" s="100">
        <f>O30*M3</f>
        <v>127.687405</v>
      </c>
      <c r="M30" s="104"/>
      <c r="N30" s="97"/>
      <c r="O30">
        <v>0.0097</v>
      </c>
    </row>
    <row r="31" spans="2:15" ht="15">
      <c r="B31" s="97" t="s">
        <v>123</v>
      </c>
      <c r="C31" s="97"/>
      <c r="D31" s="97"/>
      <c r="E31" s="97"/>
      <c r="F31" s="107"/>
      <c r="G31" s="97"/>
      <c r="H31" s="97"/>
      <c r="I31" s="97"/>
      <c r="J31" s="97"/>
      <c r="K31" s="97"/>
      <c r="L31" s="100">
        <f>O31*M3</f>
        <v>592.36425</v>
      </c>
      <c r="M31" s="104"/>
      <c r="N31" s="97"/>
      <c r="O31">
        <v>0.045</v>
      </c>
    </row>
    <row r="32" spans="2:15" ht="15">
      <c r="B32" s="97" t="s">
        <v>124</v>
      </c>
      <c r="C32" s="97"/>
      <c r="D32" s="97"/>
      <c r="E32" s="97"/>
      <c r="F32" s="107"/>
      <c r="G32" s="97"/>
      <c r="H32" s="97"/>
      <c r="I32" s="97"/>
      <c r="J32" s="97"/>
      <c r="K32" s="97"/>
      <c r="L32" s="100">
        <f>O32*M3</f>
        <v>138.218325</v>
      </c>
      <c r="M32" s="104"/>
      <c r="N32" s="103"/>
      <c r="O32">
        <v>0.0105</v>
      </c>
    </row>
    <row r="33" spans="2:15" ht="15">
      <c r="B33" s="97" t="s">
        <v>125</v>
      </c>
      <c r="C33" s="97"/>
      <c r="D33" s="97"/>
      <c r="E33" s="97"/>
      <c r="F33" s="107"/>
      <c r="G33" s="97"/>
      <c r="H33" s="97"/>
      <c r="I33" s="97"/>
      <c r="J33" s="97"/>
      <c r="K33" s="97"/>
      <c r="L33" s="100">
        <f>O33*M3</f>
        <v>475.207765</v>
      </c>
      <c r="M33" s="104"/>
      <c r="N33" s="103"/>
      <c r="O33" s="302">
        <v>0.0361</v>
      </c>
    </row>
    <row r="34" spans="2:15" ht="15">
      <c r="B34" s="97" t="s">
        <v>126</v>
      </c>
      <c r="C34" s="97"/>
      <c r="D34" s="97"/>
      <c r="E34" s="97"/>
      <c r="F34" s="107"/>
      <c r="G34" s="97"/>
      <c r="H34" s="97"/>
      <c r="I34" s="97"/>
      <c r="J34" s="97"/>
      <c r="K34" s="97"/>
      <c r="L34" s="100">
        <f>O34*M3</f>
        <v>92.14555</v>
      </c>
      <c r="M34" s="104"/>
      <c r="N34" s="103"/>
      <c r="O34">
        <v>0.007</v>
      </c>
    </row>
    <row r="35" spans="2:15" ht="15">
      <c r="B35" s="97" t="s">
        <v>247</v>
      </c>
      <c r="C35" s="97"/>
      <c r="D35" s="97"/>
      <c r="E35" s="97"/>
      <c r="F35" s="107"/>
      <c r="G35" s="97"/>
      <c r="H35" s="97"/>
      <c r="I35" s="97"/>
      <c r="J35" s="97"/>
      <c r="K35" s="97"/>
      <c r="L35" s="306">
        <v>398.85</v>
      </c>
      <c r="M35" s="104"/>
      <c r="N35" s="103"/>
      <c r="O35" s="302" t="s">
        <v>310</v>
      </c>
    </row>
    <row r="36" spans="2:14" ht="15">
      <c r="B36" s="326" t="s">
        <v>127</v>
      </c>
      <c r="C36" s="326"/>
      <c r="D36" s="326"/>
      <c r="E36" s="326"/>
      <c r="F36" s="326"/>
      <c r="G36" s="165"/>
      <c r="H36" s="88"/>
      <c r="I36" s="88"/>
      <c r="J36" s="88"/>
      <c r="K36" s="88"/>
      <c r="L36" s="156"/>
      <c r="M36" s="105"/>
      <c r="N36" s="109">
        <f>M3+L28</f>
        <v>18139.5097</v>
      </c>
    </row>
    <row r="37" spans="2:14" ht="15">
      <c r="B37" s="110" t="s">
        <v>128</v>
      </c>
      <c r="C37" s="110"/>
      <c r="D37" s="110"/>
      <c r="E37" s="110"/>
      <c r="F37" s="107"/>
      <c r="G37" s="97"/>
      <c r="H37" s="97"/>
      <c r="I37" s="97"/>
      <c r="J37" s="97"/>
      <c r="K37" s="97"/>
      <c r="L37" s="106"/>
      <c r="M37" s="104"/>
      <c r="N37" s="111">
        <f>M10+L29</f>
        <v>5476.078399999999</v>
      </c>
    </row>
    <row r="38" spans="2:14" ht="15">
      <c r="B38" s="164"/>
      <c r="C38" s="164"/>
      <c r="D38" s="164"/>
      <c r="E38" s="164"/>
      <c r="F38" s="103"/>
      <c r="G38" s="88"/>
      <c r="H38" s="88"/>
      <c r="I38" s="88"/>
      <c r="J38" s="88"/>
      <c r="K38" s="88"/>
      <c r="L38" s="100"/>
      <c r="M38" s="90"/>
      <c r="N38" s="88"/>
    </row>
    <row r="39" spans="2:14" ht="15">
      <c r="B39" s="164"/>
      <c r="C39" s="164"/>
      <c r="D39" s="164"/>
      <c r="E39" s="164"/>
      <c r="F39" s="103"/>
      <c r="G39" s="88"/>
      <c r="H39" s="88"/>
      <c r="I39" s="88"/>
      <c r="J39" s="88"/>
      <c r="K39" s="88"/>
      <c r="L39" s="100"/>
      <c r="M39" s="90"/>
      <c r="N39" s="88"/>
    </row>
    <row r="40" spans="2:14" ht="15">
      <c r="B40" s="112" t="s">
        <v>129</v>
      </c>
      <c r="C40" s="112"/>
      <c r="D40" s="112"/>
      <c r="E40" s="112"/>
      <c r="F40" s="103"/>
      <c r="G40" s="88"/>
      <c r="H40" s="88"/>
      <c r="I40" s="88"/>
      <c r="J40" s="88"/>
      <c r="K40" s="88"/>
      <c r="L40" s="100"/>
      <c r="M40" s="113">
        <f>SUM(M3:M38)</f>
        <v>131011.96139499999</v>
      </c>
      <c r="N40" s="88"/>
    </row>
    <row r="41" spans="2:14" ht="15">
      <c r="B41" s="164"/>
      <c r="C41" s="164"/>
      <c r="D41" s="164"/>
      <c r="E41" s="164"/>
      <c r="F41" s="103"/>
      <c r="G41" s="88"/>
      <c r="H41" s="88"/>
      <c r="I41" s="88"/>
      <c r="J41" s="88"/>
      <c r="K41" s="88"/>
      <c r="L41" s="100"/>
      <c r="M41" s="92"/>
      <c r="N41" s="88"/>
    </row>
    <row r="42" spans="2:14" ht="15">
      <c r="B42" s="112" t="s">
        <v>130</v>
      </c>
      <c r="C42" s="112"/>
      <c r="D42" s="112"/>
      <c r="E42" s="112"/>
      <c r="F42" s="103"/>
      <c r="G42" s="88"/>
      <c r="H42" s="88"/>
      <c r="I42" s="88"/>
      <c r="J42" s="116"/>
      <c r="K42" s="116"/>
      <c r="L42" s="103"/>
      <c r="M42" s="117"/>
      <c r="N42" s="88"/>
    </row>
    <row r="43" spans="2:13" ht="15">
      <c r="B43" s="118"/>
      <c r="C43" s="118"/>
      <c r="D43" s="118"/>
      <c r="E43" s="118"/>
      <c r="F43" s="141"/>
      <c r="G43" s="118"/>
      <c r="H43" s="118"/>
      <c r="I43" s="118"/>
      <c r="J43" s="118"/>
      <c r="K43" s="118"/>
      <c r="L43" s="141"/>
      <c r="M43" s="87"/>
    </row>
    <row r="44" spans="2:13" ht="15">
      <c r="B44" s="124"/>
      <c r="C44" s="124"/>
      <c r="D44" s="124"/>
      <c r="E44" s="124"/>
      <c r="F44" s="124"/>
      <c r="G44" s="124"/>
      <c r="H44" s="124"/>
      <c r="I44" s="125"/>
      <c r="J44" s="126"/>
      <c r="K44" s="126"/>
      <c r="L44" s="130"/>
      <c r="M44" s="128"/>
    </row>
    <row r="45" spans="2:13" ht="15">
      <c r="B45" s="124"/>
      <c r="C45" s="124"/>
      <c r="D45" s="124"/>
      <c r="E45" s="124"/>
      <c r="F45" s="124"/>
      <c r="G45" s="124"/>
      <c r="H45" s="124"/>
      <c r="I45" s="124"/>
      <c r="J45" s="126"/>
      <c r="K45" s="126"/>
      <c r="L45" s="130"/>
      <c r="M45" s="128"/>
    </row>
    <row r="46" spans="2:13" ht="15">
      <c r="B46" s="124"/>
      <c r="C46" s="124"/>
      <c r="D46" s="124"/>
      <c r="E46" s="124"/>
      <c r="F46" s="124"/>
      <c r="G46" s="124"/>
      <c r="H46" s="124"/>
      <c r="I46" s="124"/>
      <c r="J46" s="126"/>
      <c r="K46" s="126"/>
      <c r="L46" s="130"/>
      <c r="M46" s="128"/>
    </row>
    <row r="47" spans="2:13" ht="15">
      <c r="B47" s="124"/>
      <c r="C47" s="124"/>
      <c r="D47" s="124"/>
      <c r="E47" s="124"/>
      <c r="F47" s="124"/>
      <c r="G47" s="124"/>
      <c r="H47" s="124"/>
      <c r="I47" s="124"/>
      <c r="J47" s="126"/>
      <c r="K47" s="126"/>
      <c r="L47" s="130"/>
      <c r="M47" s="128"/>
    </row>
    <row r="48" spans="2:13" ht="15">
      <c r="B48" s="124"/>
      <c r="C48" s="119"/>
      <c r="D48" s="119"/>
      <c r="E48" s="119"/>
      <c r="F48" s="119"/>
      <c r="G48" s="119"/>
      <c r="H48" s="119"/>
      <c r="I48" s="119"/>
      <c r="J48" s="126"/>
      <c r="K48" s="126"/>
      <c r="L48" s="129"/>
      <c r="M48" s="119"/>
    </row>
    <row r="49" spans="2:13" ht="15">
      <c r="B49" s="328"/>
      <c r="C49" s="328"/>
      <c r="D49" s="119"/>
      <c r="E49" s="119"/>
      <c r="F49" s="119"/>
      <c r="G49" s="119"/>
      <c r="H49" s="119"/>
      <c r="I49" s="119"/>
      <c r="J49" s="131"/>
      <c r="K49" s="131"/>
      <c r="L49" s="129"/>
      <c r="M49" s="132"/>
    </row>
    <row r="50" spans="2:13" ht="15">
      <c r="B50" s="133"/>
      <c r="C50" s="124"/>
      <c r="D50" s="124"/>
      <c r="E50" s="124"/>
      <c r="F50" s="124"/>
      <c r="G50" s="124"/>
      <c r="H50" s="124"/>
      <c r="I50" s="124"/>
      <c r="J50" s="125"/>
      <c r="K50" s="125"/>
      <c r="L50" s="130"/>
      <c r="M50" s="134"/>
    </row>
    <row r="51" spans="2:13" ht="15">
      <c r="B51" s="123"/>
      <c r="C51" s="119"/>
      <c r="D51" s="119"/>
      <c r="E51" s="119"/>
      <c r="F51" s="119"/>
      <c r="G51" s="119"/>
      <c r="H51" s="119"/>
      <c r="I51" s="119"/>
      <c r="J51" s="120"/>
      <c r="K51" s="120"/>
      <c r="L51" s="121"/>
      <c r="M51" s="119"/>
    </row>
    <row r="52" spans="2:13" ht="15">
      <c r="B52" s="123"/>
      <c r="C52" s="119"/>
      <c r="D52" s="119"/>
      <c r="E52" s="119"/>
      <c r="F52" s="119"/>
      <c r="G52" s="119"/>
      <c r="H52" s="119"/>
      <c r="I52" s="119"/>
      <c r="J52" s="120"/>
      <c r="K52" s="120"/>
      <c r="L52" s="121"/>
      <c r="M52" s="119"/>
    </row>
    <row r="53" spans="2:13" ht="15">
      <c r="B53" s="135"/>
      <c r="C53" s="119"/>
      <c r="D53" s="119"/>
      <c r="E53" s="119"/>
      <c r="F53" s="119"/>
      <c r="G53" s="119"/>
      <c r="H53" s="119"/>
      <c r="I53" s="119"/>
      <c r="J53" s="120"/>
      <c r="K53" s="120"/>
      <c r="L53" s="136"/>
      <c r="M53" s="119"/>
    </row>
    <row r="54" spans="2:13" ht="15">
      <c r="B54" s="123"/>
      <c r="C54" s="119"/>
      <c r="D54" s="119"/>
      <c r="E54" s="119"/>
      <c r="F54" s="119"/>
      <c r="G54" s="119"/>
      <c r="H54" s="119"/>
      <c r="I54" s="119"/>
      <c r="J54" s="120"/>
      <c r="K54" s="120"/>
      <c r="L54" s="122"/>
      <c r="M54" s="119"/>
    </row>
    <row r="55" spans="2:13" ht="15">
      <c r="B55" s="137"/>
      <c r="C55" s="137"/>
      <c r="D55" s="124"/>
      <c r="E55" s="124"/>
      <c r="F55" s="124"/>
      <c r="G55" s="124"/>
      <c r="H55" s="124"/>
      <c r="I55" s="124"/>
      <c r="J55" s="138"/>
      <c r="K55" s="138"/>
      <c r="L55" s="139"/>
      <c r="M55" s="119"/>
    </row>
    <row r="56" spans="2:13" ht="15">
      <c r="B56" s="135"/>
      <c r="C56" s="119"/>
      <c r="D56" s="119"/>
      <c r="E56" s="119"/>
      <c r="F56" s="127"/>
      <c r="G56" s="127"/>
      <c r="H56" s="127"/>
      <c r="I56" s="135"/>
      <c r="J56" s="119"/>
      <c r="K56" s="119"/>
      <c r="L56" s="140"/>
      <c r="M56" s="119"/>
    </row>
    <row r="57" spans="2:13" ht="15">
      <c r="B57" s="119"/>
      <c r="C57" s="119"/>
      <c r="D57" s="119"/>
      <c r="E57" s="119"/>
      <c r="F57" s="119"/>
      <c r="G57" s="119"/>
      <c r="H57" s="119"/>
      <c r="I57" s="119"/>
      <c r="J57" s="119"/>
      <c r="K57" s="119"/>
      <c r="L57" s="140"/>
      <c r="M57" s="119"/>
    </row>
  </sheetData>
  <sheetProtection/>
  <mergeCells count="4">
    <mergeCell ref="B49:C49"/>
    <mergeCell ref="B3:I3"/>
    <mergeCell ref="B36:F36"/>
    <mergeCell ref="B1:N1"/>
  </mergeCells>
  <printOptions/>
  <pageMargins left="0.31496062992125984" right="0.31496062992125984" top="0.35433070866141736" bottom="0.35433070866141736"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CCFFCC"/>
  </sheetPr>
  <dimension ref="A1:R59"/>
  <sheetViews>
    <sheetView zoomScalePageLayoutView="0" workbookViewId="0" topLeftCell="A1">
      <selection activeCell="N31" sqref="N31"/>
    </sheetView>
  </sheetViews>
  <sheetFormatPr defaultColWidth="9.140625" defaultRowHeight="15"/>
  <cols>
    <col min="1" max="1" width="14.57421875" style="0" customWidth="1"/>
    <col min="2" max="2" width="2.421875" style="0" customWidth="1"/>
    <col min="3" max="3" width="4.57421875" style="0" customWidth="1"/>
    <col min="4" max="4" width="1.7109375" style="0" customWidth="1"/>
    <col min="5" max="6" width="8.28125" style="0" customWidth="1"/>
    <col min="7" max="7" width="1.28515625" style="87" customWidth="1"/>
    <col min="8" max="8" width="5.8515625" style="0" customWidth="1"/>
    <col min="9" max="9" width="8.7109375" style="0" customWidth="1"/>
    <col min="10" max="10" width="1.7109375" style="87" customWidth="1"/>
    <col min="11" max="11" width="10.00390625" style="0" customWidth="1"/>
    <col min="12" max="12" width="10.7109375" style="0" customWidth="1"/>
    <col min="13" max="13" width="9.57421875" style="0" customWidth="1"/>
    <col min="14" max="14" width="11.57421875" style="0" bestFit="1" customWidth="1"/>
    <col min="15" max="15" width="29.140625" style="0" customWidth="1"/>
  </cols>
  <sheetData>
    <row r="1" spans="1:18" ht="179.25" customHeight="1">
      <c r="A1" s="317" t="s">
        <v>277</v>
      </c>
      <c r="B1" s="317"/>
      <c r="C1" s="317"/>
      <c r="D1" s="317"/>
      <c r="E1" s="317"/>
      <c r="F1" s="317"/>
      <c r="G1" s="317"/>
      <c r="H1" s="317"/>
      <c r="I1" s="317"/>
      <c r="J1" s="317"/>
      <c r="K1" s="317"/>
      <c r="L1" s="317"/>
      <c r="M1" s="317"/>
      <c r="N1" s="317"/>
      <c r="O1" s="317"/>
      <c r="P1" s="317"/>
      <c r="Q1" s="317"/>
      <c r="R1" s="317"/>
    </row>
    <row r="2" spans="1:15" ht="12" customHeight="1">
      <c r="A2" s="88"/>
      <c r="B2" s="88"/>
      <c r="C2" s="88"/>
      <c r="D2" s="88"/>
      <c r="E2" s="88"/>
      <c r="F2" s="88"/>
      <c r="G2" s="117"/>
      <c r="H2" s="88"/>
      <c r="I2" s="88"/>
      <c r="J2" s="117"/>
      <c r="K2" s="100" t="s">
        <v>117</v>
      </c>
      <c r="L2" s="89" t="s">
        <v>117</v>
      </c>
      <c r="M2" s="88"/>
      <c r="N2" s="284"/>
      <c r="O2" s="304"/>
    </row>
    <row r="3" spans="1:15" ht="12" customHeight="1">
      <c r="A3" s="325" t="s">
        <v>118</v>
      </c>
      <c r="B3" s="325"/>
      <c r="C3" s="325"/>
      <c r="D3" s="325"/>
      <c r="E3" s="325"/>
      <c r="F3" s="325"/>
      <c r="G3" s="325"/>
      <c r="H3" s="325"/>
      <c r="I3" s="88"/>
      <c r="J3" s="117"/>
      <c r="K3" s="100"/>
      <c r="L3" s="90">
        <f>SUM(K4:K9)</f>
        <v>18955.6</v>
      </c>
      <c r="M3" s="88"/>
      <c r="N3" s="284"/>
      <c r="O3" s="304"/>
    </row>
    <row r="4" spans="1:15" ht="12" customHeight="1">
      <c r="A4" s="91" t="s">
        <v>132</v>
      </c>
      <c r="B4" s="285">
        <v>1</v>
      </c>
      <c r="C4" s="91" t="s">
        <v>116</v>
      </c>
      <c r="D4" s="91" t="s">
        <v>133</v>
      </c>
      <c r="E4" s="93">
        <f>SUM(ЧТС!M32)</f>
        <v>75.48</v>
      </c>
      <c r="F4" s="93" t="s">
        <v>145</v>
      </c>
      <c r="G4" s="117" t="s">
        <v>134</v>
      </c>
      <c r="H4" s="89">
        <v>20</v>
      </c>
      <c r="I4" s="91" t="s">
        <v>135</v>
      </c>
      <c r="J4" s="117" t="s">
        <v>162</v>
      </c>
      <c r="K4" s="92">
        <f>SUM(E4*H4)</f>
        <v>1509.6000000000001</v>
      </c>
      <c r="L4" s="92"/>
      <c r="M4" s="88"/>
      <c r="N4" s="284"/>
      <c r="O4" s="304"/>
    </row>
    <row r="5" spans="1:15" ht="12" customHeight="1">
      <c r="A5" s="93" t="s">
        <v>137</v>
      </c>
      <c r="B5" s="285">
        <v>1</v>
      </c>
      <c r="C5" s="91" t="s">
        <v>116</v>
      </c>
      <c r="D5" s="93" t="s">
        <v>133</v>
      </c>
      <c r="E5" s="93">
        <f>SUM(ЧТС!M25)</f>
        <v>61.17</v>
      </c>
      <c r="F5" s="93" t="s">
        <v>145</v>
      </c>
      <c r="G5" s="291" t="s">
        <v>133</v>
      </c>
      <c r="H5" s="285">
        <v>50</v>
      </c>
      <c r="I5" s="93" t="s">
        <v>136</v>
      </c>
      <c r="J5" s="117" t="s">
        <v>162</v>
      </c>
      <c r="K5" s="92">
        <f>SUM(E5*H5)</f>
        <v>3058.5</v>
      </c>
      <c r="L5" s="92"/>
      <c r="M5" s="88"/>
      <c r="N5" s="284"/>
      <c r="O5" s="304"/>
    </row>
    <row r="6" spans="1:15" ht="12" customHeight="1">
      <c r="A6" s="91" t="s">
        <v>137</v>
      </c>
      <c r="B6" s="285">
        <v>1</v>
      </c>
      <c r="C6" s="91" t="s">
        <v>116</v>
      </c>
      <c r="D6" s="91" t="s">
        <v>133</v>
      </c>
      <c r="E6" s="93">
        <f>SUM(ЧТС!M25)</f>
        <v>61.17</v>
      </c>
      <c r="F6" s="93" t="s">
        <v>145</v>
      </c>
      <c r="G6" s="117" t="s">
        <v>133</v>
      </c>
      <c r="H6" s="91">
        <v>50</v>
      </c>
      <c r="I6" s="91" t="s">
        <v>135</v>
      </c>
      <c r="J6" s="117" t="s">
        <v>162</v>
      </c>
      <c r="K6" s="92">
        <f>SUM(E6*H6)</f>
        <v>3058.5</v>
      </c>
      <c r="L6" s="92"/>
      <c r="M6" s="88"/>
      <c r="N6" s="284"/>
      <c r="O6" s="304"/>
    </row>
    <row r="7" spans="1:14" ht="12" customHeight="1">
      <c r="A7" s="93" t="s">
        <v>137</v>
      </c>
      <c r="B7" s="285">
        <v>1</v>
      </c>
      <c r="C7" s="91" t="s">
        <v>116</v>
      </c>
      <c r="D7" s="93" t="s">
        <v>133</v>
      </c>
      <c r="E7" s="93">
        <v>70.97</v>
      </c>
      <c r="F7" s="93" t="s">
        <v>145</v>
      </c>
      <c r="G7" s="291" t="s">
        <v>133</v>
      </c>
      <c r="H7" s="91">
        <v>30</v>
      </c>
      <c r="I7" s="93" t="s">
        <v>136</v>
      </c>
      <c r="J7" s="117" t="s">
        <v>162</v>
      </c>
      <c r="K7" s="92">
        <f>SUM(E7*H7)</f>
        <v>2129.1</v>
      </c>
      <c r="L7" s="92"/>
      <c r="M7" s="88"/>
      <c r="N7" s="284"/>
    </row>
    <row r="8" spans="1:14" ht="12" customHeight="1">
      <c r="A8" s="91" t="s">
        <v>138</v>
      </c>
      <c r="B8" s="285">
        <v>1</v>
      </c>
      <c r="C8" s="91" t="s">
        <v>116</v>
      </c>
      <c r="D8" s="91" t="s">
        <v>133</v>
      </c>
      <c r="E8" s="93">
        <f>SUM(ЧТС!M41)</f>
        <v>48.23</v>
      </c>
      <c r="F8" s="93" t="s">
        <v>145</v>
      </c>
      <c r="G8" s="117" t="s">
        <v>133</v>
      </c>
      <c r="H8" s="91">
        <v>50</v>
      </c>
      <c r="I8" s="91" t="s">
        <v>135</v>
      </c>
      <c r="J8" s="117" t="s">
        <v>162</v>
      </c>
      <c r="K8" s="92">
        <f>SUM(E8*H8)</f>
        <v>2411.5</v>
      </c>
      <c r="L8" s="92"/>
      <c r="M8" s="88"/>
      <c r="N8" s="284"/>
    </row>
    <row r="9" spans="1:14" ht="12" customHeight="1">
      <c r="A9" s="91" t="s">
        <v>153</v>
      </c>
      <c r="B9" s="285">
        <v>2</v>
      </c>
      <c r="C9" s="91" t="s">
        <v>116</v>
      </c>
      <c r="D9" s="91" t="s">
        <v>133</v>
      </c>
      <c r="E9" s="93">
        <f>SUM(ЧТС!M40)</f>
        <v>56.57</v>
      </c>
      <c r="F9" s="93" t="s">
        <v>145</v>
      </c>
      <c r="G9" s="117" t="s">
        <v>133</v>
      </c>
      <c r="H9" s="91">
        <v>60</v>
      </c>
      <c r="I9" s="91" t="s">
        <v>135</v>
      </c>
      <c r="J9" s="117" t="s">
        <v>162</v>
      </c>
      <c r="K9" s="92">
        <f>B9*E9*H9</f>
        <v>6788.4</v>
      </c>
      <c r="L9" s="92"/>
      <c r="M9" s="88"/>
      <c r="N9" s="284"/>
    </row>
    <row r="10" spans="1:14" ht="12" customHeight="1">
      <c r="A10" s="164" t="s">
        <v>139</v>
      </c>
      <c r="B10" s="164"/>
      <c r="C10" s="164"/>
      <c r="D10" s="164"/>
      <c r="E10" s="88"/>
      <c r="F10" s="88"/>
      <c r="G10" s="117"/>
      <c r="H10" s="88"/>
      <c r="I10" s="155">
        <v>0.302</v>
      </c>
      <c r="J10" s="292"/>
      <c r="K10" s="100"/>
      <c r="L10" s="95">
        <f>SUM(I10*L3)</f>
        <v>5724.591199999999</v>
      </c>
      <c r="M10" s="88"/>
      <c r="N10" s="284"/>
    </row>
    <row r="11" spans="1:14" ht="12" customHeight="1">
      <c r="A11" s="96" t="s">
        <v>119</v>
      </c>
      <c r="B11" s="96"/>
      <c r="C11" s="96"/>
      <c r="D11" s="96"/>
      <c r="E11" s="97"/>
      <c r="F11" s="97"/>
      <c r="G11" s="293"/>
      <c r="H11" s="97"/>
      <c r="I11" s="97"/>
      <c r="J11" s="293"/>
      <c r="K11" s="106"/>
      <c r="L11" s="98">
        <f>SUM(K12:K15)</f>
        <v>74719.6</v>
      </c>
      <c r="M11" s="88"/>
      <c r="N11" s="286"/>
    </row>
    <row r="12" spans="1:14" ht="12" customHeight="1">
      <c r="A12" s="88" t="s">
        <v>97</v>
      </c>
      <c r="B12" s="88"/>
      <c r="C12" s="88"/>
      <c r="D12" s="88"/>
      <c r="E12" s="103">
        <v>384.25</v>
      </c>
      <c r="F12" s="93" t="s">
        <v>145</v>
      </c>
      <c r="G12" s="117" t="s">
        <v>133</v>
      </c>
      <c r="H12" s="88">
        <v>50</v>
      </c>
      <c r="I12" s="88" t="s">
        <v>142</v>
      </c>
      <c r="J12" s="117" t="s">
        <v>162</v>
      </c>
      <c r="K12" s="100">
        <f>SUM(E12*H12)</f>
        <v>19212.5</v>
      </c>
      <c r="L12" s="99"/>
      <c r="M12" s="88"/>
      <c r="N12" s="284"/>
    </row>
    <row r="13" spans="1:14" ht="12" customHeight="1">
      <c r="A13" s="88" t="s">
        <v>140</v>
      </c>
      <c r="B13" s="88"/>
      <c r="C13" s="88"/>
      <c r="D13" s="88"/>
      <c r="E13" s="103">
        <v>384.25</v>
      </c>
      <c r="F13" s="93" t="s">
        <v>145</v>
      </c>
      <c r="G13" s="117" t="s">
        <v>133</v>
      </c>
      <c r="H13" s="88">
        <v>50</v>
      </c>
      <c r="I13" s="88" t="s">
        <v>142</v>
      </c>
      <c r="J13" s="117" t="s">
        <v>162</v>
      </c>
      <c r="K13" s="100">
        <f>SUM(E13*H13)</f>
        <v>19212.5</v>
      </c>
      <c r="L13" s="99"/>
      <c r="M13" s="97"/>
      <c r="N13" s="284"/>
    </row>
    <row r="14" spans="1:14" ht="12" customHeight="1">
      <c r="A14" s="88" t="s">
        <v>92</v>
      </c>
      <c r="B14" s="88"/>
      <c r="C14" s="88"/>
      <c r="D14" s="88"/>
      <c r="E14" s="103">
        <v>403.42</v>
      </c>
      <c r="F14" s="93" t="s">
        <v>145</v>
      </c>
      <c r="G14" s="117" t="s">
        <v>133</v>
      </c>
      <c r="H14" s="88">
        <v>30</v>
      </c>
      <c r="I14" s="88" t="s">
        <v>142</v>
      </c>
      <c r="J14" s="117" t="s">
        <v>162</v>
      </c>
      <c r="K14" s="100">
        <f>SUM(E14*H14)</f>
        <v>12102.6</v>
      </c>
      <c r="L14" s="99"/>
      <c r="M14" s="97"/>
      <c r="N14" s="284"/>
    </row>
    <row r="15" spans="1:14" ht="12" customHeight="1">
      <c r="A15" s="88" t="s">
        <v>197</v>
      </c>
      <c r="B15" s="88"/>
      <c r="C15" s="88"/>
      <c r="D15" s="88"/>
      <c r="E15" s="107">
        <v>201.6</v>
      </c>
      <c r="F15" s="93" t="s">
        <v>145</v>
      </c>
      <c r="G15" s="293" t="s">
        <v>133</v>
      </c>
      <c r="H15" s="97">
        <v>120</v>
      </c>
      <c r="I15" s="88" t="s">
        <v>142</v>
      </c>
      <c r="J15" s="117" t="s">
        <v>162</v>
      </c>
      <c r="K15" s="100">
        <f>SUM(E15*H15)</f>
        <v>24192</v>
      </c>
      <c r="L15" s="98"/>
      <c r="M15" s="88"/>
      <c r="N15" s="284"/>
    </row>
    <row r="16" spans="1:14" ht="12" customHeight="1">
      <c r="A16" s="164" t="s">
        <v>141</v>
      </c>
      <c r="B16" s="164"/>
      <c r="C16" s="164"/>
      <c r="D16" s="164"/>
      <c r="E16" s="88"/>
      <c r="F16" s="88"/>
      <c r="G16" s="117"/>
      <c r="H16" s="88"/>
      <c r="I16" s="88"/>
      <c r="J16" s="117"/>
      <c r="K16" s="100"/>
      <c r="L16" s="90">
        <f>SUM(K17:K20)</f>
        <v>6657</v>
      </c>
      <c r="M16" s="88"/>
      <c r="N16" s="284"/>
    </row>
    <row r="17" spans="1:14" ht="12" customHeight="1">
      <c r="A17" s="88" t="s">
        <v>97</v>
      </c>
      <c r="B17" s="88"/>
      <c r="C17" s="88"/>
      <c r="D17" s="88"/>
      <c r="E17" s="103">
        <v>47.34</v>
      </c>
      <c r="F17" s="93" t="s">
        <v>145</v>
      </c>
      <c r="G17" s="117" t="s">
        <v>133</v>
      </c>
      <c r="H17" s="88">
        <v>50</v>
      </c>
      <c r="I17" s="88" t="s">
        <v>142</v>
      </c>
      <c r="J17" s="117" t="s">
        <v>162</v>
      </c>
      <c r="K17" s="100">
        <f>SUM(E17*H17)</f>
        <v>2367</v>
      </c>
      <c r="L17" s="101"/>
      <c r="M17" s="97"/>
      <c r="N17" s="284"/>
    </row>
    <row r="18" spans="1:14" ht="12" customHeight="1">
      <c r="A18" s="88" t="s">
        <v>140</v>
      </c>
      <c r="B18" s="88"/>
      <c r="C18" s="88"/>
      <c r="D18" s="88"/>
      <c r="E18" s="103">
        <v>47.34</v>
      </c>
      <c r="F18" s="287" t="s">
        <v>145</v>
      </c>
      <c r="G18" s="117" t="s">
        <v>133</v>
      </c>
      <c r="H18" s="88">
        <v>50</v>
      </c>
      <c r="I18" s="88" t="s">
        <v>142</v>
      </c>
      <c r="J18" s="117" t="s">
        <v>162</v>
      </c>
      <c r="K18" s="100">
        <f>SUM(E18*H18)</f>
        <v>2367</v>
      </c>
      <c r="L18" s="101"/>
      <c r="M18" s="88"/>
      <c r="N18" s="284"/>
    </row>
    <row r="19" spans="1:14" ht="12" customHeight="1">
      <c r="A19" s="88" t="s">
        <v>92</v>
      </c>
      <c r="B19" s="88"/>
      <c r="C19" s="88"/>
      <c r="D19" s="88"/>
      <c r="E19" s="103">
        <v>49.7</v>
      </c>
      <c r="F19" s="93" t="s">
        <v>145</v>
      </c>
      <c r="G19" s="117" t="s">
        <v>133</v>
      </c>
      <c r="H19" s="88">
        <v>30</v>
      </c>
      <c r="I19" s="88" t="s">
        <v>142</v>
      </c>
      <c r="J19" s="117" t="s">
        <v>162</v>
      </c>
      <c r="K19" s="100">
        <f>SUM(E19*H19)</f>
        <v>1491</v>
      </c>
      <c r="L19" s="101"/>
      <c r="M19" s="88"/>
      <c r="N19" s="284"/>
    </row>
    <row r="20" spans="1:14" ht="12" customHeight="1">
      <c r="A20" s="88" t="s">
        <v>197</v>
      </c>
      <c r="B20" s="88"/>
      <c r="C20" s="88"/>
      <c r="D20" s="88"/>
      <c r="E20" s="107">
        <f>SUM('ст-ть машины час'!E40)</f>
        <v>3.6</v>
      </c>
      <c r="F20" s="93" t="s">
        <v>145</v>
      </c>
      <c r="G20" s="293" t="s">
        <v>133</v>
      </c>
      <c r="H20" s="97">
        <v>120</v>
      </c>
      <c r="I20" s="88" t="s">
        <v>142</v>
      </c>
      <c r="J20" s="117" t="s">
        <v>162</v>
      </c>
      <c r="K20" s="100">
        <f>SUM(E20*H20)</f>
        <v>432</v>
      </c>
      <c r="L20" s="98"/>
      <c r="M20" s="88"/>
      <c r="N20" s="284"/>
    </row>
    <row r="21" spans="1:14" ht="12" customHeight="1">
      <c r="A21" s="279" t="s">
        <v>262</v>
      </c>
      <c r="B21" s="279"/>
      <c r="C21" s="279"/>
      <c r="D21" s="279"/>
      <c r="E21" s="288"/>
      <c r="F21" s="181"/>
      <c r="G21" s="294"/>
      <c r="H21" s="108"/>
      <c r="I21" s="279"/>
      <c r="J21" s="295"/>
      <c r="K21" s="95"/>
      <c r="L21" s="98">
        <f>K22</f>
        <v>16000</v>
      </c>
      <c r="M21" s="88"/>
      <c r="N21" s="284"/>
    </row>
    <row r="22" spans="1:14" ht="12" customHeight="1">
      <c r="A22" s="88" t="s">
        <v>264</v>
      </c>
      <c r="B22" s="88"/>
      <c r="C22" s="88"/>
      <c r="D22" s="88"/>
      <c r="E22" s="107">
        <v>1000</v>
      </c>
      <c r="F22" s="93" t="s">
        <v>145</v>
      </c>
      <c r="G22" s="293" t="s">
        <v>133</v>
      </c>
      <c r="H22" s="97">
        <v>16</v>
      </c>
      <c r="I22" s="88" t="s">
        <v>142</v>
      </c>
      <c r="J22" s="117" t="s">
        <v>162</v>
      </c>
      <c r="K22" s="100">
        <f>E22*H22</f>
        <v>16000</v>
      </c>
      <c r="L22" s="98"/>
      <c r="M22" s="88"/>
      <c r="N22" s="284"/>
    </row>
    <row r="23" spans="1:14" ht="12" customHeight="1">
      <c r="A23" s="102" t="s">
        <v>268</v>
      </c>
      <c r="B23" s="102"/>
      <c r="C23" s="102"/>
      <c r="D23" s="102"/>
      <c r="E23" s="97"/>
      <c r="F23" s="97"/>
      <c r="G23" s="293"/>
      <c r="H23" s="97"/>
      <c r="I23" s="97"/>
      <c r="J23" s="293"/>
      <c r="K23" s="106"/>
      <c r="L23" s="95">
        <f>SUM(K24:K29)</f>
        <v>5759.5</v>
      </c>
      <c r="M23" s="88"/>
      <c r="N23" s="284"/>
    </row>
    <row r="24" spans="1:14" ht="12" customHeight="1">
      <c r="A24" s="88" t="s">
        <v>97</v>
      </c>
      <c r="B24" s="88"/>
      <c r="C24" s="88"/>
      <c r="D24" s="88"/>
      <c r="E24" s="107">
        <f>SUM('ст-ть машины час'!G9)</f>
        <v>87.85</v>
      </c>
      <c r="F24" s="93" t="s">
        <v>145</v>
      </c>
      <c r="G24" s="293" t="s">
        <v>133</v>
      </c>
      <c r="H24" s="88">
        <v>20</v>
      </c>
      <c r="I24" s="88" t="s">
        <v>142</v>
      </c>
      <c r="J24" s="117" t="s">
        <v>162</v>
      </c>
      <c r="K24" s="103">
        <f aca="true" t="shared" si="0" ref="K24:K29">SUM(E24*H24)</f>
        <v>1757</v>
      </c>
      <c r="L24" s="104"/>
      <c r="M24" s="88"/>
      <c r="N24" s="284"/>
    </row>
    <row r="25" spans="1:14" ht="12" customHeight="1">
      <c r="A25" s="88" t="s">
        <v>140</v>
      </c>
      <c r="B25" s="88"/>
      <c r="C25" s="88"/>
      <c r="D25" s="88"/>
      <c r="E25" s="103">
        <f>SUM('ст-ть машины час'!G7)</f>
        <v>87.85</v>
      </c>
      <c r="F25" s="93" t="s">
        <v>145</v>
      </c>
      <c r="G25" s="117" t="s">
        <v>133</v>
      </c>
      <c r="H25" s="88">
        <v>20</v>
      </c>
      <c r="I25" s="88" t="s">
        <v>142</v>
      </c>
      <c r="J25" s="117" t="s">
        <v>162</v>
      </c>
      <c r="K25" s="103">
        <f t="shared" si="0"/>
        <v>1757</v>
      </c>
      <c r="L25" s="99"/>
      <c r="M25" s="97"/>
      <c r="N25" s="284"/>
    </row>
    <row r="26" spans="1:14" ht="12" customHeight="1">
      <c r="A26" s="88" t="s">
        <v>115</v>
      </c>
      <c r="B26" s="88"/>
      <c r="C26" s="88"/>
      <c r="D26" s="88"/>
      <c r="E26" s="107">
        <v>109.08</v>
      </c>
      <c r="F26" s="93" t="s">
        <v>145</v>
      </c>
      <c r="G26" s="293" t="s">
        <v>133</v>
      </c>
      <c r="H26" s="88">
        <v>10</v>
      </c>
      <c r="I26" s="88" t="s">
        <v>142</v>
      </c>
      <c r="J26" s="117" t="s">
        <v>162</v>
      </c>
      <c r="K26" s="103">
        <f>SUM(E26*H26)</f>
        <v>1090.8</v>
      </c>
      <c r="L26" s="99"/>
      <c r="M26" s="97"/>
      <c r="N26" s="284"/>
    </row>
    <row r="27" spans="1:14" ht="12" customHeight="1">
      <c r="A27" s="88" t="s">
        <v>197</v>
      </c>
      <c r="B27" s="88"/>
      <c r="C27" s="88"/>
      <c r="D27" s="88"/>
      <c r="E27" s="107">
        <f>SUM('ст-ть машины час'!F40)</f>
        <v>5.4</v>
      </c>
      <c r="F27" s="93" t="s">
        <v>145</v>
      </c>
      <c r="G27" s="293" t="s">
        <v>133</v>
      </c>
      <c r="H27" s="97">
        <v>20</v>
      </c>
      <c r="I27" s="88" t="s">
        <v>142</v>
      </c>
      <c r="J27" s="117" t="s">
        <v>162</v>
      </c>
      <c r="K27" s="100">
        <f t="shared" si="0"/>
        <v>108</v>
      </c>
      <c r="L27" s="98"/>
      <c r="M27" s="88"/>
      <c r="N27" s="284"/>
    </row>
    <row r="28" spans="1:14" ht="12" customHeight="1">
      <c r="A28" s="159" t="s">
        <v>254</v>
      </c>
      <c r="B28" s="159"/>
      <c r="C28" s="159"/>
      <c r="D28" s="159"/>
      <c r="E28" s="103">
        <f>SUM('ст-ть машины час'!H7)</f>
        <v>6.85</v>
      </c>
      <c r="F28" s="93" t="s">
        <v>145</v>
      </c>
      <c r="G28" s="117" t="s">
        <v>133</v>
      </c>
      <c r="H28" s="88">
        <v>10</v>
      </c>
      <c r="I28" s="88" t="s">
        <v>142</v>
      </c>
      <c r="J28" s="117" t="s">
        <v>162</v>
      </c>
      <c r="K28" s="106">
        <f t="shared" si="0"/>
        <v>68.5</v>
      </c>
      <c r="L28" s="105"/>
      <c r="M28" s="97"/>
      <c r="N28" s="284"/>
    </row>
    <row r="29" spans="1:14" ht="12" customHeight="1">
      <c r="A29" s="159" t="s">
        <v>253</v>
      </c>
      <c r="B29" s="159"/>
      <c r="C29" s="159"/>
      <c r="D29" s="159"/>
      <c r="E29" s="158">
        <f>SUM('ст-ть машины час'!H9)</f>
        <v>97.82</v>
      </c>
      <c r="F29" s="93" t="s">
        <v>145</v>
      </c>
      <c r="G29" s="296" t="s">
        <v>133</v>
      </c>
      <c r="H29" s="160">
        <v>10</v>
      </c>
      <c r="I29" s="88" t="s">
        <v>142</v>
      </c>
      <c r="J29" s="117" t="s">
        <v>162</v>
      </c>
      <c r="K29" s="161">
        <f t="shared" si="0"/>
        <v>978.1999999999999</v>
      </c>
      <c r="L29" s="162"/>
      <c r="M29" s="159"/>
      <c r="N29" s="284"/>
    </row>
    <row r="30" spans="1:14" ht="12" customHeight="1">
      <c r="A30" s="102" t="s">
        <v>178</v>
      </c>
      <c r="B30" s="108"/>
      <c r="C30" s="108"/>
      <c r="D30" s="108"/>
      <c r="E30" s="97"/>
      <c r="F30" s="97"/>
      <c r="G30" s="293"/>
      <c r="H30" s="97"/>
      <c r="I30" s="97"/>
      <c r="J30" s="293"/>
      <c r="K30" s="106"/>
      <c r="L30" s="95">
        <f>K31+K32+K33+K34+K35+K36+K37+K38</f>
        <v>11953.40136</v>
      </c>
      <c r="M30" s="97"/>
      <c r="N30" s="284"/>
    </row>
    <row r="31" spans="1:13" ht="12" customHeight="1">
      <c r="A31" s="97" t="s">
        <v>120</v>
      </c>
      <c r="B31" s="97"/>
      <c r="C31" s="97"/>
      <c r="D31" s="97"/>
      <c r="E31" s="97"/>
      <c r="F31" s="97"/>
      <c r="G31" s="293"/>
      <c r="H31" s="97"/>
      <c r="I31" s="97"/>
      <c r="J31" s="293"/>
      <c r="K31" s="100">
        <f>N52*L3</f>
        <v>7165.216799999999</v>
      </c>
      <c r="L31" s="104"/>
      <c r="M31" s="97"/>
    </row>
    <row r="32" spans="1:13" ht="12" customHeight="1">
      <c r="A32" s="97" t="s">
        <v>121</v>
      </c>
      <c r="B32" s="97"/>
      <c r="C32" s="97"/>
      <c r="D32" s="97"/>
      <c r="E32" s="97"/>
      <c r="F32" s="97"/>
      <c r="G32" s="293"/>
      <c r="H32" s="97"/>
      <c r="I32" s="97"/>
      <c r="J32" s="293"/>
      <c r="K32" s="100">
        <f>L3*N53</f>
        <v>2160.9384</v>
      </c>
      <c r="L32" s="104"/>
      <c r="M32" s="97"/>
    </row>
    <row r="33" spans="1:13" ht="12" customHeight="1">
      <c r="A33" s="97" t="s">
        <v>122</v>
      </c>
      <c r="B33" s="97"/>
      <c r="C33" s="97"/>
      <c r="D33" s="97"/>
      <c r="E33" s="97"/>
      <c r="F33" s="97"/>
      <c r="G33" s="293"/>
      <c r="H33" s="97"/>
      <c r="I33" s="97"/>
      <c r="J33" s="293"/>
      <c r="K33" s="100">
        <f>N54*L3</f>
        <v>183.86932</v>
      </c>
      <c r="L33" s="104"/>
      <c r="M33" s="97"/>
    </row>
    <row r="34" spans="1:13" ht="12" customHeight="1">
      <c r="A34" s="97" t="s">
        <v>123</v>
      </c>
      <c r="B34" s="97"/>
      <c r="C34" s="97"/>
      <c r="D34" s="97"/>
      <c r="E34" s="97"/>
      <c r="F34" s="97"/>
      <c r="G34" s="293"/>
      <c r="H34" s="97"/>
      <c r="I34" s="97"/>
      <c r="J34" s="293"/>
      <c r="K34" s="100">
        <f>N55*L3</f>
        <v>853.002</v>
      </c>
      <c r="L34" s="104"/>
      <c r="M34" s="97"/>
    </row>
    <row r="35" spans="1:13" ht="12" customHeight="1">
      <c r="A35" s="97" t="s">
        <v>124</v>
      </c>
      <c r="B35" s="97"/>
      <c r="C35" s="97"/>
      <c r="D35" s="97"/>
      <c r="E35" s="97"/>
      <c r="F35" s="97"/>
      <c r="G35" s="293"/>
      <c r="H35" s="97"/>
      <c r="I35" s="97"/>
      <c r="J35" s="293"/>
      <c r="K35" s="100">
        <f>N56*L3</f>
        <v>199.03379999999999</v>
      </c>
      <c r="L35" s="104"/>
      <c r="M35" s="103"/>
    </row>
    <row r="36" spans="1:14" ht="12" customHeight="1">
      <c r="A36" s="97" t="s">
        <v>125</v>
      </c>
      <c r="B36" s="97"/>
      <c r="C36" s="97"/>
      <c r="D36" s="97"/>
      <c r="E36" s="97"/>
      <c r="F36" s="97"/>
      <c r="G36" s="293"/>
      <c r="H36" s="97"/>
      <c r="I36" s="97"/>
      <c r="J36" s="293"/>
      <c r="K36" s="100">
        <f>N57*L3</f>
        <v>684.29716</v>
      </c>
      <c r="L36" s="104"/>
      <c r="M36" s="103"/>
      <c r="N36" s="302"/>
    </row>
    <row r="37" spans="1:13" ht="12" customHeight="1">
      <c r="A37" s="97" t="s">
        <v>126</v>
      </c>
      <c r="B37" s="97"/>
      <c r="C37" s="97"/>
      <c r="D37" s="97"/>
      <c r="E37" s="97"/>
      <c r="F37" s="97"/>
      <c r="G37" s="293"/>
      <c r="H37" s="97"/>
      <c r="I37" s="97"/>
      <c r="J37" s="293"/>
      <c r="K37" s="100">
        <f>N58*L3</f>
        <v>132.6892</v>
      </c>
      <c r="L37" s="104"/>
      <c r="M37" s="103"/>
    </row>
    <row r="38" spans="1:14" ht="12" customHeight="1">
      <c r="A38" s="97" t="s">
        <v>247</v>
      </c>
      <c r="B38" s="97"/>
      <c r="C38" s="97"/>
      <c r="D38" s="97"/>
      <c r="E38" s="97"/>
      <c r="F38" s="97"/>
      <c r="G38" s="293"/>
      <c r="H38" s="97"/>
      <c r="I38" s="97"/>
      <c r="J38" s="293"/>
      <c r="K38" s="100">
        <f>N59*L3</f>
        <v>574.3546799999999</v>
      </c>
      <c r="L38" s="104"/>
      <c r="M38" s="103"/>
      <c r="N38" s="302"/>
    </row>
    <row r="39" spans="1:14" ht="12" customHeight="1">
      <c r="A39" s="326" t="s">
        <v>127</v>
      </c>
      <c r="B39" s="326"/>
      <c r="C39" s="326"/>
      <c r="D39" s="326"/>
      <c r="E39" s="326"/>
      <c r="F39" s="165"/>
      <c r="G39" s="117"/>
      <c r="H39" s="88"/>
      <c r="I39" s="88"/>
      <c r="J39" s="117"/>
      <c r="K39" s="156"/>
      <c r="L39" s="105"/>
      <c r="M39" s="109">
        <f>L3+K31</f>
        <v>26120.816799999997</v>
      </c>
      <c r="N39" s="284"/>
    </row>
    <row r="40" spans="1:14" ht="12" customHeight="1">
      <c r="A40" s="110" t="s">
        <v>128</v>
      </c>
      <c r="B40" s="110"/>
      <c r="C40" s="110"/>
      <c r="D40" s="110"/>
      <c r="E40" s="97"/>
      <c r="F40" s="97"/>
      <c r="G40" s="293"/>
      <c r="H40" s="97"/>
      <c r="I40" s="97"/>
      <c r="J40" s="293"/>
      <c r="K40" s="106"/>
      <c r="L40" s="104"/>
      <c r="M40" s="111">
        <f>L10+K32</f>
        <v>7885.529599999999</v>
      </c>
      <c r="N40" s="284"/>
    </row>
    <row r="41" spans="1:14" ht="12" customHeight="1">
      <c r="A41" s="164"/>
      <c r="B41" s="164"/>
      <c r="C41" s="164"/>
      <c r="D41" s="164"/>
      <c r="E41" s="88"/>
      <c r="F41" s="88"/>
      <c r="G41" s="117"/>
      <c r="H41" s="88"/>
      <c r="I41" s="88"/>
      <c r="J41" s="117"/>
      <c r="K41" s="100"/>
      <c r="L41" s="90"/>
      <c r="M41" s="88"/>
      <c r="N41" s="284"/>
    </row>
    <row r="42" spans="1:14" ht="12" customHeight="1">
      <c r="A42" s="112" t="s">
        <v>129</v>
      </c>
      <c r="B42" s="112"/>
      <c r="C42" s="112"/>
      <c r="D42" s="112"/>
      <c r="E42" s="88"/>
      <c r="F42" s="88"/>
      <c r="G42" s="117"/>
      <c r="H42" s="88"/>
      <c r="I42" s="88"/>
      <c r="J42" s="117"/>
      <c r="K42" s="100"/>
      <c r="L42" s="113">
        <f>SUM(L3:L40)</f>
        <v>139769.69256</v>
      </c>
      <c r="M42" s="88"/>
      <c r="N42" s="284"/>
    </row>
    <row r="43" spans="1:14" ht="12" customHeight="1">
      <c r="A43" s="164"/>
      <c r="B43" s="164"/>
      <c r="C43" s="164"/>
      <c r="D43" s="164"/>
      <c r="E43" s="88"/>
      <c r="F43" s="88"/>
      <c r="G43" s="117"/>
      <c r="H43" s="88"/>
      <c r="I43" s="88"/>
      <c r="J43" s="117"/>
      <c r="K43" s="100"/>
      <c r="L43" s="92"/>
      <c r="M43" s="88"/>
      <c r="N43" s="284"/>
    </row>
    <row r="44" spans="1:14" ht="12" customHeight="1">
      <c r="A44" s="112" t="s">
        <v>130</v>
      </c>
      <c r="B44" s="115"/>
      <c r="C44" s="115"/>
      <c r="D44" s="115"/>
      <c r="E44" s="115"/>
      <c r="F44" s="115"/>
      <c r="G44" s="293"/>
      <c r="H44" s="97"/>
      <c r="I44" s="97"/>
      <c r="J44" s="293"/>
      <c r="K44" s="157"/>
      <c r="L44" s="114"/>
      <c r="M44" s="88"/>
      <c r="N44" s="284"/>
    </row>
    <row r="45" spans="1:13" ht="12" customHeight="1">
      <c r="A45" s="184"/>
      <c r="B45" s="184"/>
      <c r="C45" s="184"/>
      <c r="D45" s="184"/>
      <c r="E45" s="184"/>
      <c r="F45" s="184"/>
      <c r="G45" s="210"/>
      <c r="H45" s="184"/>
      <c r="I45" s="184"/>
      <c r="J45" s="210"/>
      <c r="K45" s="184"/>
      <c r="L45" s="184"/>
      <c r="M45" s="184"/>
    </row>
    <row r="52" ht="15">
      <c r="N52">
        <v>0.378</v>
      </c>
    </row>
    <row r="53" ht="15">
      <c r="N53">
        <v>0.114</v>
      </c>
    </row>
    <row r="54" ht="15">
      <c r="N54">
        <v>0.0097</v>
      </c>
    </row>
    <row r="55" ht="15">
      <c r="N55">
        <v>0.045</v>
      </c>
    </row>
    <row r="56" ht="15">
      <c r="N56">
        <v>0.0105</v>
      </c>
    </row>
    <row r="57" ht="15">
      <c r="N57" s="302">
        <v>0.0361</v>
      </c>
    </row>
    <row r="58" ht="15">
      <c r="N58">
        <v>0.007</v>
      </c>
    </row>
    <row r="59" ht="15">
      <c r="N59" s="302">
        <v>0.0303</v>
      </c>
    </row>
  </sheetData>
  <sheetProtection/>
  <mergeCells count="3">
    <mergeCell ref="A3:H3"/>
    <mergeCell ref="A39:E39"/>
    <mergeCell ref="A1:R1"/>
  </mergeCells>
  <printOptions/>
  <pageMargins left="0.7" right="0.7" top="0.75" bottom="0.75" header="0.3" footer="0.3"/>
  <pageSetup horizontalDpi="600" verticalDpi="600" orientation="portrait" paperSize="9" scale="55" r:id="rId1"/>
</worksheet>
</file>

<file path=xl/worksheets/sheet7.xml><?xml version="1.0" encoding="utf-8"?>
<worksheet xmlns="http://schemas.openxmlformats.org/spreadsheetml/2006/main" xmlns:r="http://schemas.openxmlformats.org/officeDocument/2006/relationships">
  <sheetPr>
    <tabColor rgb="FFCCFFFF"/>
    <pageSetUpPr fitToPage="1"/>
  </sheetPr>
  <dimension ref="A1:P48"/>
  <sheetViews>
    <sheetView zoomScalePageLayoutView="0" workbookViewId="0" topLeftCell="A1">
      <selection activeCell="O28" sqref="O28"/>
    </sheetView>
  </sheetViews>
  <sheetFormatPr defaultColWidth="9.140625" defaultRowHeight="15"/>
  <cols>
    <col min="1" max="1" width="13.7109375" style="0" customWidth="1"/>
    <col min="2" max="2" width="5.28125" style="0" customWidth="1"/>
    <col min="3" max="3" width="5.140625" style="0" customWidth="1"/>
    <col min="4" max="4" width="1.8515625" style="0" customWidth="1"/>
    <col min="5" max="5" width="8.8515625" style="0" customWidth="1"/>
    <col min="6" max="6" width="8.140625" style="0" customWidth="1"/>
    <col min="7" max="7" width="1.421875" style="0" customWidth="1"/>
    <col min="8" max="8" width="4.57421875" style="0" customWidth="1"/>
    <col min="9" max="9" width="8.140625" style="0" customWidth="1"/>
    <col min="10" max="10" width="2.140625" style="0" customWidth="1"/>
    <col min="11" max="11" width="10.28125" style="0" customWidth="1"/>
    <col min="12" max="12" width="11.421875" style="0" customWidth="1"/>
    <col min="13" max="13" width="9.28125" style="0" customWidth="1"/>
    <col min="16" max="16" width="48.421875" style="0" customWidth="1"/>
  </cols>
  <sheetData>
    <row r="1" spans="1:16" ht="167.25" customHeight="1">
      <c r="A1" s="317" t="s">
        <v>227</v>
      </c>
      <c r="B1" s="317"/>
      <c r="C1" s="317"/>
      <c r="D1" s="317"/>
      <c r="E1" s="317"/>
      <c r="F1" s="317"/>
      <c r="G1" s="317"/>
      <c r="H1" s="317"/>
      <c r="I1" s="317"/>
      <c r="J1" s="317"/>
      <c r="K1" s="317"/>
      <c r="L1" s="317"/>
      <c r="M1" s="317"/>
      <c r="N1" s="317"/>
      <c r="O1" s="317"/>
      <c r="P1" s="317"/>
    </row>
    <row r="2" spans="1:15" ht="12" customHeight="1">
      <c r="A2" s="88"/>
      <c r="B2" s="88"/>
      <c r="C2" s="88"/>
      <c r="D2" s="88"/>
      <c r="E2" s="103"/>
      <c r="F2" s="88"/>
      <c r="G2" s="88"/>
      <c r="H2" s="88"/>
      <c r="I2" s="88"/>
      <c r="J2" s="88"/>
      <c r="K2" s="100" t="s">
        <v>117</v>
      </c>
      <c r="L2" s="89" t="s">
        <v>117</v>
      </c>
      <c r="M2" s="88"/>
      <c r="N2" s="284"/>
      <c r="O2" s="304"/>
    </row>
    <row r="3" spans="1:15" ht="12" customHeight="1">
      <c r="A3" s="325" t="s">
        <v>118</v>
      </c>
      <c r="B3" s="325"/>
      <c r="C3" s="325"/>
      <c r="D3" s="325"/>
      <c r="E3" s="325"/>
      <c r="F3" s="325"/>
      <c r="G3" s="325"/>
      <c r="H3" s="325"/>
      <c r="I3" s="88"/>
      <c r="J3" s="88"/>
      <c r="K3" s="100"/>
      <c r="L3" s="90">
        <f>SUM(K4:K7)</f>
        <v>7532.460000000001</v>
      </c>
      <c r="M3" s="88"/>
      <c r="N3" s="284"/>
      <c r="O3" s="304"/>
    </row>
    <row r="4" spans="1:15" ht="12" customHeight="1">
      <c r="A4" s="91" t="s">
        <v>132</v>
      </c>
      <c r="B4" s="285">
        <v>1</v>
      </c>
      <c r="C4" s="91" t="s">
        <v>116</v>
      </c>
      <c r="D4" s="91" t="s">
        <v>133</v>
      </c>
      <c r="E4" s="93">
        <f>SUM(ЧТС!M32)</f>
        <v>75.48</v>
      </c>
      <c r="F4" s="93" t="s">
        <v>145</v>
      </c>
      <c r="G4" s="143" t="s">
        <v>134</v>
      </c>
      <c r="H4" s="89">
        <v>26</v>
      </c>
      <c r="I4" s="91" t="s">
        <v>135</v>
      </c>
      <c r="J4" s="91" t="s">
        <v>162</v>
      </c>
      <c r="K4" s="92">
        <f>SUM(E4*H4)</f>
        <v>1962.48</v>
      </c>
      <c r="L4" s="92"/>
      <c r="M4" s="88"/>
      <c r="N4" s="284"/>
      <c r="O4" s="304"/>
    </row>
    <row r="5" spans="1:15" ht="12" customHeight="1">
      <c r="A5" s="91" t="s">
        <v>138</v>
      </c>
      <c r="B5" s="285">
        <v>1</v>
      </c>
      <c r="C5" s="91" t="s">
        <v>116</v>
      </c>
      <c r="D5" s="91" t="s">
        <v>133</v>
      </c>
      <c r="E5" s="93">
        <f>SUM(ЧТС!M41)</f>
        <v>48.23</v>
      </c>
      <c r="F5" s="93" t="s">
        <v>145</v>
      </c>
      <c r="G5" s="143" t="s">
        <v>133</v>
      </c>
      <c r="H5" s="91">
        <v>32</v>
      </c>
      <c r="I5" s="91" t="s">
        <v>135</v>
      </c>
      <c r="J5" s="91" t="s">
        <v>162</v>
      </c>
      <c r="K5" s="92">
        <f>SUM(B5*E5*H5)</f>
        <v>1543.36</v>
      </c>
      <c r="L5" s="92"/>
      <c r="M5" s="88"/>
      <c r="N5" s="284"/>
      <c r="O5" s="304"/>
    </row>
    <row r="6" spans="1:15" ht="12" customHeight="1">
      <c r="A6" s="91" t="s">
        <v>278</v>
      </c>
      <c r="B6" s="285">
        <v>1</v>
      </c>
      <c r="C6" s="91" t="s">
        <v>116</v>
      </c>
      <c r="D6" s="91" t="s">
        <v>133</v>
      </c>
      <c r="E6" s="93">
        <f>SUM(ЧТС!M42)</f>
        <v>70.97</v>
      </c>
      <c r="F6" s="93" t="s">
        <v>145</v>
      </c>
      <c r="G6" s="143" t="s">
        <v>133</v>
      </c>
      <c r="H6" s="91">
        <v>22</v>
      </c>
      <c r="I6" s="91" t="s">
        <v>135</v>
      </c>
      <c r="J6" s="91" t="s">
        <v>162</v>
      </c>
      <c r="K6" s="92">
        <f>SUM(E6*H6)</f>
        <v>1561.34</v>
      </c>
      <c r="L6" s="92"/>
      <c r="M6" s="88"/>
      <c r="N6" s="284"/>
      <c r="O6" s="304"/>
    </row>
    <row r="7" spans="1:14" ht="12" customHeight="1">
      <c r="A7" s="91" t="s">
        <v>280</v>
      </c>
      <c r="B7" s="285">
        <v>1</v>
      </c>
      <c r="C7" s="91" t="s">
        <v>116</v>
      </c>
      <c r="D7" s="91" t="s">
        <v>133</v>
      </c>
      <c r="E7" s="93">
        <f>SUM(ЧТС!M23)</f>
        <v>77.04</v>
      </c>
      <c r="F7" s="93" t="s">
        <v>145</v>
      </c>
      <c r="G7" s="143" t="s">
        <v>133</v>
      </c>
      <c r="H7" s="91">
        <v>32</v>
      </c>
      <c r="I7" s="91" t="s">
        <v>135</v>
      </c>
      <c r="J7" s="91" t="s">
        <v>162</v>
      </c>
      <c r="K7" s="92">
        <f>SUM(E7*H7)</f>
        <v>2465.28</v>
      </c>
      <c r="L7" s="285"/>
      <c r="M7" s="285"/>
      <c r="N7" s="284"/>
    </row>
    <row r="8" spans="1:14" ht="12" customHeight="1">
      <c r="A8" s="164" t="s">
        <v>139</v>
      </c>
      <c r="B8" s="164"/>
      <c r="C8" s="164"/>
      <c r="D8" s="164"/>
      <c r="E8" s="103"/>
      <c r="F8" s="88"/>
      <c r="G8" s="88"/>
      <c r="H8" s="88"/>
      <c r="I8" s="155">
        <v>0.302</v>
      </c>
      <c r="J8" s="155"/>
      <c r="K8" s="100"/>
      <c r="L8" s="95">
        <f>SUM(I8*L3)</f>
        <v>2274.80292</v>
      </c>
      <c r="M8" s="88"/>
      <c r="N8" s="284"/>
    </row>
    <row r="9" spans="1:14" ht="12" customHeight="1">
      <c r="A9" s="96" t="s">
        <v>119</v>
      </c>
      <c r="B9" s="96"/>
      <c r="C9" s="96"/>
      <c r="D9" s="96"/>
      <c r="E9" s="107"/>
      <c r="F9" s="97"/>
      <c r="G9" s="97"/>
      <c r="H9" s="97"/>
      <c r="I9" s="97"/>
      <c r="J9" s="97"/>
      <c r="K9" s="106"/>
      <c r="L9" s="98">
        <f>SUM(K10:K11)</f>
        <v>26569.64</v>
      </c>
      <c r="M9" s="88"/>
      <c r="N9" s="286"/>
    </row>
    <row r="10" spans="1:14" ht="12" customHeight="1">
      <c r="A10" s="88" t="s">
        <v>147</v>
      </c>
      <c r="B10" s="88"/>
      <c r="C10" s="88"/>
      <c r="D10" s="88"/>
      <c r="E10" s="103">
        <v>403.42</v>
      </c>
      <c r="F10" s="93" t="s">
        <v>145</v>
      </c>
      <c r="G10" s="88" t="s">
        <v>133</v>
      </c>
      <c r="H10" s="88">
        <v>22</v>
      </c>
      <c r="I10" s="88" t="s">
        <v>142</v>
      </c>
      <c r="J10" s="88" t="s">
        <v>162</v>
      </c>
      <c r="K10" s="100">
        <f>SUM(E10*H10)</f>
        <v>8875.24</v>
      </c>
      <c r="L10" s="99"/>
      <c r="M10" s="97"/>
      <c r="N10" s="284"/>
    </row>
    <row r="11" spans="1:14" ht="12" customHeight="1">
      <c r="A11" s="88" t="s">
        <v>226</v>
      </c>
      <c r="B11" s="88"/>
      <c r="C11" s="88"/>
      <c r="D11" s="88"/>
      <c r="E11" s="103">
        <v>552.95</v>
      </c>
      <c r="F11" s="93" t="s">
        <v>145</v>
      </c>
      <c r="G11" s="88" t="s">
        <v>133</v>
      </c>
      <c r="H11" s="88">
        <v>32</v>
      </c>
      <c r="I11" s="88" t="s">
        <v>142</v>
      </c>
      <c r="J11" s="88" t="s">
        <v>162</v>
      </c>
      <c r="K11" s="100">
        <f>SUM(E11*H11)</f>
        <v>17694.4</v>
      </c>
      <c r="L11" s="99"/>
      <c r="M11" s="97"/>
      <c r="N11" s="284"/>
    </row>
    <row r="12" spans="1:14" ht="12" customHeight="1">
      <c r="A12" s="164" t="s">
        <v>141</v>
      </c>
      <c r="B12" s="164"/>
      <c r="C12" s="164"/>
      <c r="D12" s="164"/>
      <c r="E12" s="103"/>
      <c r="F12" s="88"/>
      <c r="G12" s="88"/>
      <c r="H12" s="88"/>
      <c r="I12" s="88"/>
      <c r="J12" s="88"/>
      <c r="K12" s="100"/>
      <c r="L12" s="90">
        <f>SUM(K13:K14)</f>
        <v>3878</v>
      </c>
      <c r="M12" s="88"/>
      <c r="N12" s="284"/>
    </row>
    <row r="13" spans="1:14" ht="12" customHeight="1">
      <c r="A13" s="88" t="s">
        <v>147</v>
      </c>
      <c r="B13" s="88"/>
      <c r="C13" s="88"/>
      <c r="D13" s="88"/>
      <c r="E13" s="103">
        <f>SUM('ст-ть машины час'!E28)</f>
        <v>45.63999999999999</v>
      </c>
      <c r="F13" s="93" t="s">
        <v>145</v>
      </c>
      <c r="G13" s="88" t="s">
        <v>133</v>
      </c>
      <c r="H13" s="88">
        <v>22</v>
      </c>
      <c r="I13" s="88" t="s">
        <v>142</v>
      </c>
      <c r="J13" s="88" t="s">
        <v>162</v>
      </c>
      <c r="K13" s="100">
        <f>SUM(E13*H13)</f>
        <v>1004.0799999999998</v>
      </c>
      <c r="L13" s="101"/>
      <c r="M13" s="88"/>
      <c r="N13" s="284"/>
    </row>
    <row r="14" spans="1:14" ht="12" customHeight="1">
      <c r="A14" s="88" t="s">
        <v>226</v>
      </c>
      <c r="B14" s="88"/>
      <c r="C14" s="88"/>
      <c r="D14" s="88"/>
      <c r="E14" s="103">
        <f>'ст-ть машины час'!E39</f>
        <v>89.81</v>
      </c>
      <c r="F14" s="93" t="s">
        <v>145</v>
      </c>
      <c r="G14" s="88" t="s">
        <v>133</v>
      </c>
      <c r="H14" s="88">
        <v>32</v>
      </c>
      <c r="I14" s="88" t="s">
        <v>142</v>
      </c>
      <c r="J14" s="88" t="s">
        <v>162</v>
      </c>
      <c r="K14" s="100">
        <f>SUM(E14*H14)</f>
        <v>2873.92</v>
      </c>
      <c r="L14" s="99"/>
      <c r="M14" s="97"/>
      <c r="N14" s="284"/>
    </row>
    <row r="15" spans="1:14" ht="12" customHeight="1">
      <c r="A15" s="102" t="s">
        <v>143</v>
      </c>
      <c r="B15" s="102"/>
      <c r="C15" s="102"/>
      <c r="D15" s="102"/>
      <c r="E15" s="107"/>
      <c r="F15" s="97"/>
      <c r="G15" s="97"/>
      <c r="H15" s="97"/>
      <c r="I15" s="97"/>
      <c r="J15" s="97"/>
      <c r="K15" s="106"/>
      <c r="L15" s="95">
        <f>SUM(K16:K17)</f>
        <v>4879.5</v>
      </c>
      <c r="M15" s="88"/>
      <c r="N15" s="284"/>
    </row>
    <row r="16" spans="1:14" ht="12" customHeight="1">
      <c r="A16" s="88" t="s">
        <v>147</v>
      </c>
      <c r="B16" s="88"/>
      <c r="C16" s="88"/>
      <c r="D16" s="88"/>
      <c r="E16" s="103">
        <f>SUM('ст-ть машины час'!G28)</f>
        <v>90.9</v>
      </c>
      <c r="F16" s="93" t="s">
        <v>145</v>
      </c>
      <c r="G16" s="88" t="s">
        <v>133</v>
      </c>
      <c r="H16" s="88">
        <v>22</v>
      </c>
      <c r="I16" s="88" t="s">
        <v>142</v>
      </c>
      <c r="J16" s="88" t="s">
        <v>162</v>
      </c>
      <c r="K16" s="103">
        <f>SUM(E16*H16)</f>
        <v>1999.8000000000002</v>
      </c>
      <c r="L16" s="99"/>
      <c r="M16" s="97"/>
      <c r="N16" s="284"/>
    </row>
    <row r="17" spans="1:14" ht="12" customHeight="1">
      <c r="A17" s="88" t="s">
        <v>226</v>
      </c>
      <c r="B17" s="88"/>
      <c r="C17" s="88"/>
      <c r="D17" s="88"/>
      <c r="E17" s="103">
        <f>SUM('ст-ть машины час'!G15)</f>
        <v>99.3</v>
      </c>
      <c r="F17" s="93" t="s">
        <v>145</v>
      </c>
      <c r="G17" s="88" t="s">
        <v>133</v>
      </c>
      <c r="H17" s="88">
        <v>29</v>
      </c>
      <c r="I17" s="88" t="s">
        <v>142</v>
      </c>
      <c r="J17" s="88" t="s">
        <v>162</v>
      </c>
      <c r="K17" s="100">
        <f>SUM(E17*H17)</f>
        <v>2879.7</v>
      </c>
      <c r="L17" s="99"/>
      <c r="M17" s="97"/>
      <c r="N17" s="284"/>
    </row>
    <row r="18" spans="1:14" ht="12" customHeight="1">
      <c r="A18" s="102" t="s">
        <v>274</v>
      </c>
      <c r="B18" s="108"/>
      <c r="C18" s="108"/>
      <c r="D18" s="108"/>
      <c r="E18" s="107"/>
      <c r="F18" s="97"/>
      <c r="G18" s="97"/>
      <c r="H18" s="97"/>
      <c r="I18" s="97"/>
      <c r="J18" s="97"/>
      <c r="K18" s="106"/>
      <c r="L18" s="95">
        <f>K19+K20+K21+K22+K23+K24+K25+K26</f>
        <v>4749.969276000001</v>
      </c>
      <c r="M18" s="97"/>
      <c r="N18" s="284"/>
    </row>
    <row r="19" spans="1:14" ht="12" customHeight="1">
      <c r="A19" s="97" t="s">
        <v>120</v>
      </c>
      <c r="B19" s="97"/>
      <c r="C19" s="97"/>
      <c r="D19" s="97"/>
      <c r="E19" s="107"/>
      <c r="F19" s="97"/>
      <c r="G19" s="97"/>
      <c r="H19" s="97"/>
      <c r="I19" s="97"/>
      <c r="J19" s="97"/>
      <c r="K19" s="100">
        <f>N41*L3</f>
        <v>2847.2698800000003</v>
      </c>
      <c r="L19" s="104"/>
      <c r="M19" s="284"/>
      <c r="N19" s="284"/>
    </row>
    <row r="20" spans="1:14" ht="12" customHeight="1">
      <c r="A20" s="97" t="s">
        <v>121</v>
      </c>
      <c r="B20" s="97"/>
      <c r="C20" s="97"/>
      <c r="D20" s="97"/>
      <c r="E20" s="107"/>
      <c r="F20" s="97"/>
      <c r="G20" s="97"/>
      <c r="H20" s="97"/>
      <c r="I20" s="97"/>
      <c r="J20" s="97"/>
      <c r="K20" s="100">
        <f>N42*L3</f>
        <v>858.7004400000002</v>
      </c>
      <c r="L20" s="104"/>
      <c r="M20" s="284"/>
      <c r="N20" s="284"/>
    </row>
    <row r="21" spans="1:14" ht="12" customHeight="1">
      <c r="A21" s="97" t="s">
        <v>122</v>
      </c>
      <c r="B21" s="97"/>
      <c r="C21" s="97"/>
      <c r="D21" s="97"/>
      <c r="E21" s="107"/>
      <c r="F21" s="97"/>
      <c r="G21" s="97"/>
      <c r="H21" s="97"/>
      <c r="I21" s="97"/>
      <c r="J21" s="97"/>
      <c r="K21" s="100">
        <f>N43*L3</f>
        <v>73.064862</v>
      </c>
      <c r="L21" s="104"/>
      <c r="M21" s="284"/>
      <c r="N21" s="284"/>
    </row>
    <row r="22" spans="1:14" ht="12" customHeight="1">
      <c r="A22" s="97" t="s">
        <v>123</v>
      </c>
      <c r="B22" s="97"/>
      <c r="C22" s="97"/>
      <c r="D22" s="97"/>
      <c r="E22" s="107"/>
      <c r="F22" s="97"/>
      <c r="G22" s="97"/>
      <c r="H22" s="97"/>
      <c r="I22" s="97"/>
      <c r="J22" s="97"/>
      <c r="K22" s="100">
        <f>N44*L3</f>
        <v>338.96070000000003</v>
      </c>
      <c r="L22" s="104"/>
      <c r="M22" s="284"/>
      <c r="N22" s="284"/>
    </row>
    <row r="23" spans="1:14" ht="12" customHeight="1">
      <c r="A23" s="97" t="s">
        <v>124</v>
      </c>
      <c r="B23" s="97"/>
      <c r="C23" s="97"/>
      <c r="D23" s="97"/>
      <c r="E23" s="107"/>
      <c r="F23" s="97"/>
      <c r="G23" s="97"/>
      <c r="H23" s="97"/>
      <c r="I23" s="97"/>
      <c r="J23" s="97"/>
      <c r="K23" s="100">
        <f>N45*L3</f>
        <v>79.09083000000001</v>
      </c>
      <c r="L23" s="104"/>
      <c r="M23" s="284"/>
      <c r="N23" s="284"/>
    </row>
    <row r="24" spans="1:14" ht="12" customHeight="1">
      <c r="A24" s="97" t="s">
        <v>125</v>
      </c>
      <c r="B24" s="97"/>
      <c r="C24" s="97"/>
      <c r="D24" s="97"/>
      <c r="E24" s="107"/>
      <c r="F24" s="97"/>
      <c r="G24" s="97"/>
      <c r="H24" s="97"/>
      <c r="I24" s="97"/>
      <c r="J24" s="97"/>
      <c r="K24" s="100">
        <f>N46*L3</f>
        <v>271.92180600000006</v>
      </c>
      <c r="L24" s="104"/>
      <c r="M24" s="312"/>
      <c r="N24" s="312"/>
    </row>
    <row r="25" spans="1:14" ht="12" customHeight="1">
      <c r="A25" s="97" t="s">
        <v>126</v>
      </c>
      <c r="B25" s="97"/>
      <c r="C25" s="97"/>
      <c r="D25" s="97"/>
      <c r="E25" s="107"/>
      <c r="F25" s="97"/>
      <c r="G25" s="97"/>
      <c r="H25" s="97"/>
      <c r="I25" s="97"/>
      <c r="J25" s="97"/>
      <c r="K25" s="100">
        <f>N47*L3</f>
        <v>52.72722000000001</v>
      </c>
      <c r="L25" s="100"/>
      <c r="M25" s="284"/>
      <c r="N25" s="284"/>
    </row>
    <row r="26" spans="1:14" ht="12" customHeight="1">
      <c r="A26" s="97" t="s">
        <v>247</v>
      </c>
      <c r="B26" s="97"/>
      <c r="C26" s="97"/>
      <c r="D26" s="97"/>
      <c r="E26" s="107"/>
      <c r="F26" s="97"/>
      <c r="G26" s="97"/>
      <c r="H26" s="97"/>
      <c r="I26" s="97"/>
      <c r="J26" s="97"/>
      <c r="K26" s="100">
        <f>N48*L3</f>
        <v>228.23353800000004</v>
      </c>
      <c r="L26" s="104"/>
      <c r="M26" s="312"/>
      <c r="N26" s="312"/>
    </row>
    <row r="27" spans="1:14" ht="12" customHeight="1">
      <c r="A27" s="326" t="s">
        <v>127</v>
      </c>
      <c r="B27" s="326"/>
      <c r="C27" s="326"/>
      <c r="D27" s="326"/>
      <c r="E27" s="326"/>
      <c r="F27" s="165"/>
      <c r="G27" s="88"/>
      <c r="H27" s="88"/>
      <c r="I27" s="88"/>
      <c r="J27" s="88"/>
      <c r="K27" s="156"/>
      <c r="L27" s="105"/>
      <c r="M27" s="109">
        <f>L3+K19</f>
        <v>10379.72988</v>
      </c>
      <c r="N27" s="284"/>
    </row>
    <row r="28" spans="1:14" ht="12" customHeight="1">
      <c r="A28" s="110" t="s">
        <v>128</v>
      </c>
      <c r="B28" s="110"/>
      <c r="C28" s="110"/>
      <c r="D28" s="110"/>
      <c r="E28" s="107"/>
      <c r="F28" s="97"/>
      <c r="G28" s="97"/>
      <c r="H28" s="97"/>
      <c r="I28" s="97"/>
      <c r="J28" s="97"/>
      <c r="K28" s="106"/>
      <c r="L28" s="104"/>
      <c r="M28" s="111">
        <f>L8+K20</f>
        <v>3133.50336</v>
      </c>
      <c r="N28" s="284"/>
    </row>
    <row r="29" spans="1:14" ht="12" customHeight="1">
      <c r="A29" s="164"/>
      <c r="B29" s="164"/>
      <c r="C29" s="164"/>
      <c r="D29" s="164"/>
      <c r="E29" s="103"/>
      <c r="F29" s="88"/>
      <c r="G29" s="88"/>
      <c r="H29" s="88"/>
      <c r="I29" s="88"/>
      <c r="J29" s="88"/>
      <c r="K29" s="100"/>
      <c r="L29" s="90"/>
      <c r="M29" s="88"/>
      <c r="N29" s="284"/>
    </row>
    <row r="30" spans="1:14" ht="12" customHeight="1">
      <c r="A30" s="164"/>
      <c r="B30" s="164"/>
      <c r="C30" s="164"/>
      <c r="D30" s="164"/>
      <c r="E30" s="103"/>
      <c r="F30" s="88"/>
      <c r="G30" s="88"/>
      <c r="H30" s="88"/>
      <c r="I30" s="88"/>
      <c r="J30" s="88"/>
      <c r="K30" s="100"/>
      <c r="L30" s="90"/>
      <c r="M30" s="88"/>
      <c r="N30" s="284"/>
    </row>
    <row r="31" spans="1:14" ht="12" customHeight="1">
      <c r="A31" s="112" t="s">
        <v>129</v>
      </c>
      <c r="B31" s="112"/>
      <c r="C31" s="112"/>
      <c r="D31" s="112"/>
      <c r="E31" s="103"/>
      <c r="F31" s="88"/>
      <c r="G31" s="88"/>
      <c r="H31" s="88"/>
      <c r="I31" s="88"/>
      <c r="J31" s="88"/>
      <c r="K31" s="100"/>
      <c r="L31" s="113">
        <f>SUM(L3:L29)</f>
        <v>49884.372196000004</v>
      </c>
      <c r="M31" s="88"/>
      <c r="N31" s="284"/>
    </row>
    <row r="32" spans="1:14" ht="12" customHeight="1">
      <c r="A32" s="164"/>
      <c r="B32" s="164"/>
      <c r="C32" s="164"/>
      <c r="D32" s="164"/>
      <c r="E32" s="103"/>
      <c r="F32" s="88"/>
      <c r="G32" s="88"/>
      <c r="H32" s="88"/>
      <c r="I32" s="88"/>
      <c r="J32" s="88"/>
      <c r="K32" s="100"/>
      <c r="L32" s="92"/>
      <c r="M32" s="88"/>
      <c r="N32" s="284"/>
    </row>
    <row r="33" spans="1:14" ht="12" customHeight="1">
      <c r="A33" s="112" t="s">
        <v>130</v>
      </c>
      <c r="B33" s="112"/>
      <c r="C33" s="112"/>
      <c r="D33" s="112"/>
      <c r="E33" s="103"/>
      <c r="F33" s="88"/>
      <c r="G33" s="88"/>
      <c r="H33" s="88"/>
      <c r="I33" s="116"/>
      <c r="J33" s="116"/>
      <c r="K33" s="103"/>
      <c r="L33" s="117"/>
      <c r="M33" s="88"/>
      <c r="N33" s="284"/>
    </row>
    <row r="34" spans="1:14" ht="12" customHeight="1">
      <c r="A34" s="88"/>
      <c r="B34" s="88"/>
      <c r="C34" s="88"/>
      <c r="D34" s="88"/>
      <c r="E34" s="103"/>
      <c r="F34" s="88"/>
      <c r="G34" s="88"/>
      <c r="H34" s="88"/>
      <c r="I34" s="88"/>
      <c r="J34" s="88"/>
      <c r="K34" s="103"/>
      <c r="L34" s="313"/>
      <c r="M34" s="285"/>
      <c r="N34" s="284"/>
    </row>
    <row r="35" spans="1:14" ht="15">
      <c r="A35" s="284"/>
      <c r="B35" s="284"/>
      <c r="C35" s="284"/>
      <c r="D35" s="284"/>
      <c r="E35" s="284"/>
      <c r="F35" s="284"/>
      <c r="G35" s="284"/>
      <c r="H35" s="284"/>
      <c r="I35" s="284"/>
      <c r="J35" s="284"/>
      <c r="K35" s="284"/>
      <c r="L35" s="284"/>
      <c r="M35" s="284"/>
      <c r="N35" s="284"/>
    </row>
    <row r="36" spans="1:14" ht="15">
      <c r="A36" s="284"/>
      <c r="B36" s="284"/>
      <c r="C36" s="284"/>
      <c r="D36" s="284"/>
      <c r="E36" s="284"/>
      <c r="F36" s="284"/>
      <c r="G36" s="284"/>
      <c r="H36" s="284"/>
      <c r="I36" s="284"/>
      <c r="J36" s="284"/>
      <c r="K36" s="284"/>
      <c r="L36" s="284"/>
      <c r="M36" s="284"/>
      <c r="N36" s="284"/>
    </row>
    <row r="37" spans="1:14" ht="15">
      <c r="A37" s="284"/>
      <c r="B37" s="284"/>
      <c r="C37" s="284"/>
      <c r="D37" s="284"/>
      <c r="E37" s="284"/>
      <c r="F37" s="284"/>
      <c r="G37" s="284"/>
      <c r="H37" s="284"/>
      <c r="I37" s="284"/>
      <c r="J37" s="284"/>
      <c r="K37" s="284"/>
      <c r="L37" s="284"/>
      <c r="M37" s="284"/>
      <c r="N37" s="284"/>
    </row>
    <row r="41" ht="15">
      <c r="N41">
        <v>0.378</v>
      </c>
    </row>
    <row r="42" ht="15">
      <c r="N42">
        <v>0.114</v>
      </c>
    </row>
    <row r="43" ht="15">
      <c r="N43">
        <v>0.0097</v>
      </c>
    </row>
    <row r="44" ht="15">
      <c r="N44">
        <v>0.045</v>
      </c>
    </row>
    <row r="45" ht="15">
      <c r="N45">
        <v>0.0105</v>
      </c>
    </row>
    <row r="46" ht="15">
      <c r="N46" s="302">
        <v>0.0361</v>
      </c>
    </row>
    <row r="47" ht="15">
      <c r="N47">
        <v>0.007</v>
      </c>
    </row>
    <row r="48" ht="15">
      <c r="N48" s="302">
        <v>0.0303</v>
      </c>
    </row>
  </sheetData>
  <sheetProtection/>
  <mergeCells count="3">
    <mergeCell ref="A3:H3"/>
    <mergeCell ref="A27:E27"/>
    <mergeCell ref="A1:P1"/>
  </mergeCells>
  <printOptions/>
  <pageMargins left="0.7" right="0.7" top="0.75" bottom="0.75" header="0.3" footer="0.3"/>
  <pageSetup fitToHeight="1" fitToWidth="1" horizontalDpi="600" verticalDpi="600" orientation="portrait" paperSize="9" scale="55" r:id="rId1"/>
</worksheet>
</file>

<file path=xl/worksheets/sheet8.xml><?xml version="1.0" encoding="utf-8"?>
<worksheet xmlns="http://schemas.openxmlformats.org/spreadsheetml/2006/main" xmlns:r="http://schemas.openxmlformats.org/officeDocument/2006/relationships">
  <sheetPr>
    <tabColor rgb="FFCCFFCC"/>
  </sheetPr>
  <dimension ref="A1:N35"/>
  <sheetViews>
    <sheetView zoomScalePageLayoutView="0" workbookViewId="0" topLeftCell="A1">
      <selection activeCell="P6" sqref="P6"/>
    </sheetView>
  </sheetViews>
  <sheetFormatPr defaultColWidth="9.140625" defaultRowHeight="15"/>
  <cols>
    <col min="1" max="1" width="14.28125" style="0" customWidth="1"/>
    <col min="2" max="2" width="2.57421875" style="0" customWidth="1"/>
    <col min="3" max="3" width="4.7109375" style="0" customWidth="1"/>
    <col min="4" max="4" width="1.7109375" style="0" customWidth="1"/>
    <col min="5" max="5" width="7.00390625" style="0" customWidth="1"/>
    <col min="6" max="6" width="9.28125" style="0" customWidth="1"/>
    <col min="7" max="7" width="1.421875" style="0" customWidth="1"/>
    <col min="8" max="8" width="4.57421875" style="0" customWidth="1"/>
    <col min="9" max="9" width="8.28125" style="0" customWidth="1"/>
    <col min="10" max="10" width="1.7109375" style="0" customWidth="1"/>
    <col min="11" max="11" width="9.8515625" style="0" customWidth="1"/>
    <col min="12" max="12" width="11.8515625" style="0" customWidth="1"/>
    <col min="13" max="13" width="9.57421875" style="0" customWidth="1"/>
    <col min="14" max="14" width="12.7109375" style="0" customWidth="1"/>
  </cols>
  <sheetData>
    <row r="1" spans="1:14" ht="55.5" customHeight="1">
      <c r="A1" s="319" t="s">
        <v>9</v>
      </c>
      <c r="B1" s="319"/>
      <c r="C1" s="319"/>
      <c r="D1" s="319"/>
      <c r="E1" s="319"/>
      <c r="F1" s="319"/>
      <c r="G1" s="319"/>
      <c r="H1" s="319"/>
      <c r="I1" s="319"/>
      <c r="J1" s="319"/>
      <c r="K1" s="319"/>
      <c r="L1" s="319"/>
      <c r="M1" s="315"/>
      <c r="N1" s="304"/>
    </row>
    <row r="2" spans="1:13" ht="15">
      <c r="A2" s="88"/>
      <c r="B2" s="88"/>
      <c r="C2" s="88"/>
      <c r="D2" s="88"/>
      <c r="E2" s="103"/>
      <c r="F2" s="88"/>
      <c r="G2" s="88"/>
      <c r="H2" s="88"/>
      <c r="I2" s="88"/>
      <c r="J2" s="88"/>
      <c r="K2" s="100" t="s">
        <v>117</v>
      </c>
      <c r="L2" s="89" t="s">
        <v>117</v>
      </c>
      <c r="M2" s="88"/>
    </row>
    <row r="3" spans="1:13" ht="15">
      <c r="A3" s="325" t="s">
        <v>118</v>
      </c>
      <c r="B3" s="325"/>
      <c r="C3" s="325"/>
      <c r="D3" s="325"/>
      <c r="E3" s="325"/>
      <c r="F3" s="325"/>
      <c r="G3" s="325"/>
      <c r="H3" s="325"/>
      <c r="I3" s="88"/>
      <c r="J3" s="88"/>
      <c r="K3" s="100"/>
      <c r="L3" s="90">
        <f>SUM(K4:K8)</f>
        <v>24238.32</v>
      </c>
      <c r="M3" s="88"/>
    </row>
    <row r="4" spans="1:13" ht="15">
      <c r="A4" s="91" t="s">
        <v>132</v>
      </c>
      <c r="B4">
        <v>1</v>
      </c>
      <c r="C4" s="91" t="s">
        <v>116</v>
      </c>
      <c r="D4" s="91" t="s">
        <v>133</v>
      </c>
      <c r="E4" s="93">
        <f>SUM(ЧТС!M32)</f>
        <v>75.48</v>
      </c>
      <c r="F4" s="93" t="s">
        <v>145</v>
      </c>
      <c r="G4" s="143" t="s">
        <v>134</v>
      </c>
      <c r="H4" s="89">
        <v>50</v>
      </c>
      <c r="I4" s="91" t="s">
        <v>135</v>
      </c>
      <c r="J4" s="91" t="s">
        <v>162</v>
      </c>
      <c r="K4" s="92">
        <f>SUM(B4*E4*H4)</f>
        <v>3774</v>
      </c>
      <c r="L4" s="92"/>
      <c r="M4" s="88"/>
    </row>
    <row r="5" spans="1:13" ht="15">
      <c r="A5" s="91" t="s">
        <v>153</v>
      </c>
      <c r="B5">
        <v>2</v>
      </c>
      <c r="C5" s="91" t="s">
        <v>116</v>
      </c>
      <c r="D5" s="91" t="s">
        <v>133</v>
      </c>
      <c r="E5" s="93">
        <f>SUM(ЧТС!M40)</f>
        <v>56.57</v>
      </c>
      <c r="F5" s="93" t="s">
        <v>145</v>
      </c>
      <c r="G5" s="143" t="s">
        <v>133</v>
      </c>
      <c r="H5" s="89">
        <v>110</v>
      </c>
      <c r="I5" s="91" t="s">
        <v>135</v>
      </c>
      <c r="J5" s="91" t="s">
        <v>162</v>
      </c>
      <c r="K5" s="92">
        <f>SUM(B5*E5*H5)</f>
        <v>12445.4</v>
      </c>
      <c r="L5" s="92"/>
      <c r="M5" s="88"/>
    </row>
    <row r="6" spans="1:13" ht="15">
      <c r="A6" s="91" t="s">
        <v>138</v>
      </c>
      <c r="B6">
        <v>1</v>
      </c>
      <c r="C6" s="91" t="s">
        <v>116</v>
      </c>
      <c r="D6" s="91" t="s">
        <v>133</v>
      </c>
      <c r="E6" s="93">
        <f>SUM(ЧТС!M41)</f>
        <v>48.23</v>
      </c>
      <c r="F6" s="93" t="s">
        <v>145</v>
      </c>
      <c r="G6" s="143" t="s">
        <v>133</v>
      </c>
      <c r="H6" s="91">
        <v>40</v>
      </c>
      <c r="I6" s="91" t="s">
        <v>135</v>
      </c>
      <c r="J6" s="91" t="s">
        <v>162</v>
      </c>
      <c r="K6" s="92">
        <f>SUM(B6*E6*H6)</f>
        <v>1929.1999999999998</v>
      </c>
      <c r="L6" s="92"/>
      <c r="M6" s="88"/>
    </row>
    <row r="7" spans="1:13" ht="15">
      <c r="A7" s="91" t="s">
        <v>238</v>
      </c>
      <c r="B7">
        <v>2</v>
      </c>
      <c r="C7" s="91" t="s">
        <v>116</v>
      </c>
      <c r="D7" s="91" t="s">
        <v>133</v>
      </c>
      <c r="E7" s="93">
        <v>53.84</v>
      </c>
      <c r="F7" s="93" t="s">
        <v>244</v>
      </c>
      <c r="G7" s="143" t="s">
        <v>133</v>
      </c>
      <c r="H7" s="91">
        <v>50</v>
      </c>
      <c r="I7" s="91" t="s">
        <v>135</v>
      </c>
      <c r="J7" s="91" t="s">
        <v>162</v>
      </c>
      <c r="K7" s="92">
        <f>B7*E7*H7</f>
        <v>5384</v>
      </c>
      <c r="L7" s="92"/>
      <c r="M7" s="88"/>
    </row>
    <row r="8" spans="1:13" ht="15">
      <c r="A8" s="91" t="s">
        <v>152</v>
      </c>
      <c r="B8">
        <v>1</v>
      </c>
      <c r="C8" s="91" t="s">
        <v>116</v>
      </c>
      <c r="D8" s="91" t="s">
        <v>133</v>
      </c>
      <c r="E8" s="93">
        <f>SUM(ЧТС!M38)</f>
        <v>58.81</v>
      </c>
      <c r="F8" s="93" t="s">
        <v>145</v>
      </c>
      <c r="G8" s="144" t="s">
        <v>133</v>
      </c>
      <c r="H8" s="91">
        <v>12</v>
      </c>
      <c r="I8" s="93" t="s">
        <v>136</v>
      </c>
      <c r="J8" s="93" t="s">
        <v>162</v>
      </c>
      <c r="K8" s="92">
        <f>SUM(B8*E8*H8)</f>
        <v>705.72</v>
      </c>
      <c r="L8" s="92"/>
      <c r="M8" s="88"/>
    </row>
    <row r="9" spans="1:13" ht="15">
      <c r="A9" s="164" t="s">
        <v>139</v>
      </c>
      <c r="B9" s="164"/>
      <c r="C9" s="164"/>
      <c r="D9" s="164"/>
      <c r="E9" s="103"/>
      <c r="F9" s="88"/>
      <c r="G9" s="88"/>
      <c r="H9" s="88"/>
      <c r="I9" s="155">
        <v>0.302</v>
      </c>
      <c r="J9" s="155"/>
      <c r="K9" s="100"/>
      <c r="L9" s="95">
        <f>SUM(L3*I9)</f>
        <v>7319.97264</v>
      </c>
      <c r="M9" s="88"/>
    </row>
    <row r="10" spans="1:14" ht="15">
      <c r="A10" s="96" t="s">
        <v>119</v>
      </c>
      <c r="B10" s="96"/>
      <c r="C10" s="96"/>
      <c r="D10" s="96"/>
      <c r="E10" s="107"/>
      <c r="F10" s="97"/>
      <c r="G10" s="97"/>
      <c r="H10" s="97"/>
      <c r="I10" s="97"/>
      <c r="J10" s="97"/>
      <c r="K10" s="106"/>
      <c r="L10" s="98">
        <f>SUM(K11:K12)</f>
        <v>27014.4</v>
      </c>
      <c r="M10" s="88"/>
      <c r="N10" s="66"/>
    </row>
    <row r="11" spans="1:13" ht="15">
      <c r="A11" s="88" t="s">
        <v>154</v>
      </c>
      <c r="B11" s="88"/>
      <c r="C11" s="88"/>
      <c r="D11" s="88"/>
      <c r="E11" s="103">
        <f>SUM('ст-ть машины час'!D10)</f>
        <v>483.84</v>
      </c>
      <c r="F11" s="93" t="s">
        <v>145</v>
      </c>
      <c r="G11" s="88" t="s">
        <v>133</v>
      </c>
      <c r="H11" s="88">
        <v>10</v>
      </c>
      <c r="I11" s="88" t="s">
        <v>142</v>
      </c>
      <c r="J11" s="88" t="s">
        <v>162</v>
      </c>
      <c r="K11" s="100">
        <f>SUM(E11*H11)</f>
        <v>4838.4</v>
      </c>
      <c r="L11" s="99"/>
      <c r="M11" s="97"/>
    </row>
    <row r="12" spans="1:13" ht="15">
      <c r="A12" s="88" t="s">
        <v>219</v>
      </c>
      <c r="B12" s="88">
        <v>2</v>
      </c>
      <c r="C12" s="88" t="s">
        <v>116</v>
      </c>
      <c r="D12" s="88" t="s">
        <v>133</v>
      </c>
      <c r="E12" s="103">
        <f>SUM('ст-ть машины час'!D20)</f>
        <v>100.8</v>
      </c>
      <c r="F12" s="93" t="s">
        <v>145</v>
      </c>
      <c r="G12" s="88" t="s">
        <v>133</v>
      </c>
      <c r="H12" s="88">
        <v>110</v>
      </c>
      <c r="I12" s="88" t="s">
        <v>142</v>
      </c>
      <c r="J12" s="88" t="s">
        <v>162</v>
      </c>
      <c r="K12" s="100">
        <f>B12*E12*H12</f>
        <v>22176</v>
      </c>
      <c r="L12" s="99"/>
      <c r="M12" s="97"/>
    </row>
    <row r="13" spans="1:13" ht="15">
      <c r="A13" s="164" t="s">
        <v>141</v>
      </c>
      <c r="B13" s="164"/>
      <c r="C13" s="164"/>
      <c r="D13" s="164"/>
      <c r="E13" s="103"/>
      <c r="F13" s="88"/>
      <c r="G13" s="88"/>
      <c r="H13" s="88"/>
      <c r="I13" s="88"/>
      <c r="J13" s="88"/>
      <c r="K13" s="100"/>
      <c r="L13" s="90">
        <f>SUM(K14:K15)</f>
        <v>10281.1</v>
      </c>
      <c r="M13" s="88"/>
    </row>
    <row r="14" spans="1:13" ht="15">
      <c r="A14" s="88" t="s">
        <v>154</v>
      </c>
      <c r="B14" s="88"/>
      <c r="C14" s="88"/>
      <c r="D14" s="88"/>
      <c r="E14" s="103">
        <f>SUM('ст-ть машины час'!E10)</f>
        <v>77.71</v>
      </c>
      <c r="F14" s="93" t="s">
        <v>145</v>
      </c>
      <c r="G14" s="88" t="s">
        <v>133</v>
      </c>
      <c r="H14" s="88">
        <v>10</v>
      </c>
      <c r="I14" s="88" t="s">
        <v>142</v>
      </c>
      <c r="J14" s="88" t="s">
        <v>162</v>
      </c>
      <c r="K14" s="100">
        <f>SUM(E14*H14)</f>
        <v>777.0999999999999</v>
      </c>
      <c r="L14" s="101"/>
      <c r="M14" s="88"/>
    </row>
    <row r="15" spans="1:13" ht="15">
      <c r="A15" s="88" t="s">
        <v>219</v>
      </c>
      <c r="B15" s="88">
        <v>2</v>
      </c>
      <c r="C15" s="88" t="s">
        <v>116</v>
      </c>
      <c r="D15" s="88" t="s">
        <v>133</v>
      </c>
      <c r="E15" s="103">
        <f>SUM('ст-ть машины час'!E20)</f>
        <v>43.2</v>
      </c>
      <c r="F15" s="93" t="s">
        <v>145</v>
      </c>
      <c r="G15" s="88" t="s">
        <v>133</v>
      </c>
      <c r="H15" s="88">
        <v>110</v>
      </c>
      <c r="I15" s="88" t="s">
        <v>142</v>
      </c>
      <c r="J15" s="88" t="s">
        <v>162</v>
      </c>
      <c r="K15" s="100">
        <f>B15*E15*H15</f>
        <v>9504</v>
      </c>
      <c r="L15" s="101"/>
      <c r="M15" s="88"/>
    </row>
    <row r="16" spans="1:13" ht="15">
      <c r="A16" s="102" t="s">
        <v>143</v>
      </c>
      <c r="B16" s="102"/>
      <c r="C16" s="102"/>
      <c r="D16" s="102"/>
      <c r="E16" s="107"/>
      <c r="F16" s="97"/>
      <c r="G16" s="97"/>
      <c r="H16" s="97"/>
      <c r="I16" s="97"/>
      <c r="J16" s="97"/>
      <c r="K16" s="106"/>
      <c r="L16" s="95">
        <f>SUM(K17:K18)</f>
        <v>4479</v>
      </c>
      <c r="M16" s="88"/>
    </row>
    <row r="17" spans="1:13" ht="15">
      <c r="A17" s="88" t="s">
        <v>154</v>
      </c>
      <c r="B17" s="88"/>
      <c r="C17" s="88"/>
      <c r="D17" s="88"/>
      <c r="E17" s="103">
        <f>SUM('ст-ть машины час'!G10)</f>
        <v>72.9</v>
      </c>
      <c r="F17" s="93" t="s">
        <v>145</v>
      </c>
      <c r="G17" s="97" t="s">
        <v>133</v>
      </c>
      <c r="H17" s="88">
        <v>10</v>
      </c>
      <c r="I17" s="88" t="s">
        <v>142</v>
      </c>
      <c r="J17" s="88" t="s">
        <v>162</v>
      </c>
      <c r="K17" s="103">
        <f>SUM(E17*H17)</f>
        <v>729</v>
      </c>
      <c r="L17" s="99"/>
      <c r="M17" s="97"/>
    </row>
    <row r="18" spans="1:13" ht="15">
      <c r="A18" s="88" t="s">
        <v>219</v>
      </c>
      <c r="B18" s="88">
        <v>2</v>
      </c>
      <c r="C18" s="88" t="s">
        <v>116</v>
      </c>
      <c r="D18" s="88" t="s">
        <v>133</v>
      </c>
      <c r="E18" s="103">
        <f>SUM('ст-ть машины час'!G20)</f>
        <v>37.5</v>
      </c>
      <c r="F18" s="93" t="s">
        <v>145</v>
      </c>
      <c r="G18" s="97" t="s">
        <v>133</v>
      </c>
      <c r="H18" s="88">
        <v>50</v>
      </c>
      <c r="I18" s="88" t="s">
        <v>142</v>
      </c>
      <c r="J18" s="88" t="s">
        <v>162</v>
      </c>
      <c r="K18" s="103">
        <f>B18*E18*H18</f>
        <v>3750</v>
      </c>
      <c r="L18" s="99"/>
      <c r="M18" s="97"/>
    </row>
    <row r="19" spans="1:13" ht="15">
      <c r="A19" s="102" t="s">
        <v>274</v>
      </c>
      <c r="B19" s="108"/>
      <c r="C19" s="108"/>
      <c r="D19" s="108"/>
      <c r="E19" s="107"/>
      <c r="F19" s="97"/>
      <c r="G19" s="97"/>
      <c r="H19" s="97"/>
      <c r="I19" s="97"/>
      <c r="J19" s="97"/>
      <c r="K19" s="106"/>
      <c r="L19" s="95">
        <f>K20+K21+K22+K23+K24+K25+K26+K27</f>
        <v>15284.684592000003</v>
      </c>
      <c r="M19" s="97"/>
    </row>
    <row r="20" spans="1:14" ht="15">
      <c r="A20" s="97" t="s">
        <v>120</v>
      </c>
      <c r="B20" s="97"/>
      <c r="C20" s="97"/>
      <c r="D20" s="97"/>
      <c r="E20" s="107"/>
      <c r="F20" s="97"/>
      <c r="G20" s="97"/>
      <c r="H20" s="97"/>
      <c r="I20" s="97"/>
      <c r="J20" s="97"/>
      <c r="K20" s="126">
        <f>N20*L3</f>
        <v>9162.08496</v>
      </c>
      <c r="L20" s="104"/>
      <c r="M20" s="97"/>
      <c r="N20">
        <v>0.378</v>
      </c>
    </row>
    <row r="21" spans="1:14" ht="15">
      <c r="A21" s="97" t="s">
        <v>121</v>
      </c>
      <c r="B21" s="97"/>
      <c r="C21" s="97"/>
      <c r="D21" s="97"/>
      <c r="E21" s="107"/>
      <c r="F21" s="97"/>
      <c r="G21" s="97"/>
      <c r="H21" s="97"/>
      <c r="I21" s="97"/>
      <c r="J21" s="97"/>
      <c r="K21" s="126">
        <f>N21*L3</f>
        <v>2763.1684800000003</v>
      </c>
      <c r="L21" s="104"/>
      <c r="M21" s="97"/>
      <c r="N21">
        <v>0.114</v>
      </c>
    </row>
    <row r="22" spans="1:14" ht="15">
      <c r="A22" s="97" t="s">
        <v>122</v>
      </c>
      <c r="B22" s="97"/>
      <c r="C22" s="97"/>
      <c r="D22" s="97"/>
      <c r="E22" s="107"/>
      <c r="F22" s="97"/>
      <c r="G22" s="97"/>
      <c r="H22" s="97"/>
      <c r="I22" s="97"/>
      <c r="J22" s="97"/>
      <c r="K22" s="126">
        <f>N22*L3</f>
        <v>235.111704</v>
      </c>
      <c r="L22" s="104"/>
      <c r="M22" s="97"/>
      <c r="N22">
        <v>0.0097</v>
      </c>
    </row>
    <row r="23" spans="1:14" ht="15">
      <c r="A23" s="97" t="s">
        <v>123</v>
      </c>
      <c r="B23" s="97"/>
      <c r="C23" s="97"/>
      <c r="D23" s="97"/>
      <c r="E23" s="107"/>
      <c r="F23" s="97"/>
      <c r="G23" s="97"/>
      <c r="H23" s="97"/>
      <c r="I23" s="97"/>
      <c r="J23" s="97"/>
      <c r="K23" s="126">
        <f>N23*L3</f>
        <v>1090.7244</v>
      </c>
      <c r="L23" s="104"/>
      <c r="M23" s="97"/>
      <c r="N23">
        <v>0.045</v>
      </c>
    </row>
    <row r="24" spans="1:14" ht="15">
      <c r="A24" s="97" t="s">
        <v>124</v>
      </c>
      <c r="B24" s="97"/>
      <c r="C24" s="97"/>
      <c r="D24" s="97"/>
      <c r="E24" s="107"/>
      <c r="F24" s="97"/>
      <c r="G24" s="97"/>
      <c r="H24" s="97"/>
      <c r="I24" s="97"/>
      <c r="J24" s="97"/>
      <c r="K24" s="126">
        <f>N24*L3</f>
        <v>254.50236</v>
      </c>
      <c r="L24" s="104"/>
      <c r="M24" s="103"/>
      <c r="N24">
        <v>0.0105</v>
      </c>
    </row>
    <row r="25" spans="1:14" ht="15">
      <c r="A25" s="97" t="s">
        <v>125</v>
      </c>
      <c r="B25" s="97"/>
      <c r="C25" s="97"/>
      <c r="D25" s="97"/>
      <c r="E25" s="107"/>
      <c r="F25" s="97"/>
      <c r="G25" s="97"/>
      <c r="H25" s="97"/>
      <c r="I25" s="97"/>
      <c r="J25" s="97"/>
      <c r="K25" s="126">
        <f>N25*L3</f>
        <v>875.003352</v>
      </c>
      <c r="L25" s="104"/>
      <c r="M25" s="103"/>
      <c r="N25" s="302">
        <v>0.0361</v>
      </c>
    </row>
    <row r="26" spans="1:14" ht="15">
      <c r="A26" s="97" t="s">
        <v>126</v>
      </c>
      <c r="B26" s="97"/>
      <c r="C26" s="97"/>
      <c r="D26" s="97"/>
      <c r="E26" s="107"/>
      <c r="F26" s="97"/>
      <c r="G26" s="97"/>
      <c r="H26" s="97"/>
      <c r="I26" s="97"/>
      <c r="J26" s="97"/>
      <c r="K26" s="126">
        <f>N26*L3</f>
        <v>169.66824</v>
      </c>
      <c r="L26" s="104"/>
      <c r="M26" s="103"/>
      <c r="N26">
        <v>0.007</v>
      </c>
    </row>
    <row r="27" spans="1:14" ht="15">
      <c r="A27" s="97" t="s">
        <v>247</v>
      </c>
      <c r="B27" s="97"/>
      <c r="C27" s="97"/>
      <c r="D27" s="97"/>
      <c r="E27" s="107"/>
      <c r="F27" s="97"/>
      <c r="G27" s="97"/>
      <c r="H27" s="97"/>
      <c r="I27" s="97"/>
      <c r="J27" s="97"/>
      <c r="K27" s="126">
        <f>N27*L3</f>
        <v>734.421096</v>
      </c>
      <c r="L27" s="104"/>
      <c r="M27" s="103"/>
      <c r="N27" s="302">
        <v>0.0303</v>
      </c>
    </row>
    <row r="28" spans="1:13" ht="15">
      <c r="A28" s="326" t="s">
        <v>127</v>
      </c>
      <c r="B28" s="326"/>
      <c r="C28" s="326"/>
      <c r="D28" s="326"/>
      <c r="E28" s="326"/>
      <c r="F28" s="165"/>
      <c r="G28" s="88"/>
      <c r="H28" s="88"/>
      <c r="I28" s="88"/>
      <c r="J28" s="88"/>
      <c r="K28" s="156"/>
      <c r="L28" s="105"/>
      <c r="M28" s="109">
        <f>L3+K20</f>
        <v>33400.40496</v>
      </c>
    </row>
    <row r="29" spans="1:13" ht="15">
      <c r="A29" s="110" t="s">
        <v>128</v>
      </c>
      <c r="B29" s="110"/>
      <c r="C29" s="110"/>
      <c r="D29" s="110"/>
      <c r="E29" s="107"/>
      <c r="F29" s="97"/>
      <c r="G29" s="97"/>
      <c r="H29" s="97"/>
      <c r="I29" s="97"/>
      <c r="J29" s="97"/>
      <c r="K29" s="106"/>
      <c r="L29" s="104"/>
      <c r="M29" s="111">
        <f>L9+K21</f>
        <v>10083.14112</v>
      </c>
    </row>
    <row r="30" spans="1:13" ht="15">
      <c r="A30" s="164"/>
      <c r="B30" s="164"/>
      <c r="C30" s="164"/>
      <c r="D30" s="164"/>
      <c r="E30" s="103"/>
      <c r="F30" s="88"/>
      <c r="G30" s="88"/>
      <c r="H30" s="88"/>
      <c r="I30" s="88"/>
      <c r="J30" s="88"/>
      <c r="K30" s="100"/>
      <c r="L30" s="90"/>
      <c r="M30" s="88"/>
    </row>
    <row r="31" spans="1:13" ht="15">
      <c r="A31" s="164"/>
      <c r="B31" s="164"/>
      <c r="C31" s="164"/>
      <c r="D31" s="164"/>
      <c r="E31" s="103"/>
      <c r="F31" s="88"/>
      <c r="G31" s="88"/>
      <c r="H31" s="88"/>
      <c r="I31" s="88"/>
      <c r="J31" s="88"/>
      <c r="K31" s="100"/>
      <c r="L31" s="90"/>
      <c r="M31" s="88"/>
    </row>
    <row r="32" spans="1:13" ht="15">
      <c r="A32" s="112" t="s">
        <v>129</v>
      </c>
      <c r="B32" s="112"/>
      <c r="C32" s="112"/>
      <c r="D32" s="112"/>
      <c r="E32" s="103"/>
      <c r="F32" s="88"/>
      <c r="G32" s="88"/>
      <c r="H32" s="88"/>
      <c r="I32" s="88"/>
      <c r="J32" s="88"/>
      <c r="K32" s="100"/>
      <c r="L32" s="113">
        <f>SUM(L3:L30)</f>
        <v>88617.477232</v>
      </c>
      <c r="M32" s="88"/>
    </row>
    <row r="33" spans="1:13" ht="15">
      <c r="A33" s="164"/>
      <c r="B33" s="164"/>
      <c r="C33" s="164"/>
      <c r="D33" s="164"/>
      <c r="E33" s="103"/>
      <c r="F33" s="88"/>
      <c r="G33" s="88"/>
      <c r="H33" s="88"/>
      <c r="I33" s="88"/>
      <c r="J33" s="88"/>
      <c r="K33" s="100"/>
      <c r="L33" s="92" t="s">
        <v>234</v>
      </c>
      <c r="M33" s="88"/>
    </row>
    <row r="34" spans="1:13" ht="15">
      <c r="A34" s="112" t="s">
        <v>130</v>
      </c>
      <c r="B34" s="112"/>
      <c r="C34" s="112"/>
      <c r="D34" s="112"/>
      <c r="E34" s="103"/>
      <c r="F34" s="88"/>
      <c r="G34" s="88"/>
      <c r="H34" s="88"/>
      <c r="I34" s="116"/>
      <c r="J34" s="116"/>
      <c r="K34" s="103"/>
      <c r="L34" s="117"/>
      <c r="M34" s="88"/>
    </row>
    <row r="35" spans="1:12" ht="15">
      <c r="A35" s="118"/>
      <c r="B35" s="118"/>
      <c r="C35" s="118"/>
      <c r="D35" s="118"/>
      <c r="E35" s="141"/>
      <c r="F35" s="118"/>
      <c r="G35" s="118"/>
      <c r="H35" s="118"/>
      <c r="I35" s="118"/>
      <c r="J35" s="118"/>
      <c r="K35" s="141"/>
      <c r="L35" s="87"/>
    </row>
  </sheetData>
  <sheetProtection/>
  <mergeCells count="3">
    <mergeCell ref="A3:H3"/>
    <mergeCell ref="A28:E28"/>
    <mergeCell ref="A1:L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G30" sqref="G30"/>
    </sheetView>
  </sheetViews>
  <sheetFormatPr defaultColWidth="9.140625" defaultRowHeight="15"/>
  <cols>
    <col min="1" max="1" width="12.00390625" style="0" customWidth="1"/>
    <col min="2" max="2" width="9.28125" style="0" bestFit="1" customWidth="1"/>
    <col min="3" max="3" width="5.28125" style="0" customWidth="1"/>
    <col min="4" max="4" width="2.28125" style="0" customWidth="1"/>
    <col min="5" max="5" width="7.28125" style="0" customWidth="1"/>
    <col min="7" max="7" width="3.421875" style="0" customWidth="1"/>
    <col min="8" max="8" width="5.8515625" style="0" customWidth="1"/>
    <col min="9" max="9" width="9.28125" style="0" bestFit="1" customWidth="1"/>
    <col min="10" max="10" width="4.140625" style="0" customWidth="1"/>
    <col min="11" max="11" width="10.57421875" style="0" customWidth="1"/>
    <col min="12" max="12" width="11.28125" style="0" customWidth="1"/>
    <col min="13" max="13" width="10.57421875" style="0" bestFit="1" customWidth="1"/>
    <col min="14" max="14" width="9.28125" style="0" bestFit="1" customWidth="1"/>
  </cols>
  <sheetData>
    <row r="1" spans="1:13" ht="15">
      <c r="A1" s="318" t="s">
        <v>283</v>
      </c>
      <c r="B1" s="318"/>
      <c r="C1" s="318"/>
      <c r="D1" s="318"/>
      <c r="E1" s="318"/>
      <c r="F1" s="318"/>
      <c r="G1" s="318"/>
      <c r="H1" s="318"/>
      <c r="I1" s="318"/>
      <c r="J1" s="318"/>
      <c r="K1" s="318"/>
      <c r="L1" s="318"/>
      <c r="M1" s="318"/>
    </row>
    <row r="2" spans="1:13" ht="15">
      <c r="A2" s="88"/>
      <c r="B2" s="88"/>
      <c r="C2" s="88"/>
      <c r="D2" s="88"/>
      <c r="E2" s="103"/>
      <c r="F2" s="88"/>
      <c r="G2" s="88"/>
      <c r="H2" s="88"/>
      <c r="I2" s="88"/>
      <c r="J2" s="88"/>
      <c r="K2" s="100" t="s">
        <v>117</v>
      </c>
      <c r="L2" s="89" t="s">
        <v>117</v>
      </c>
      <c r="M2" s="97"/>
    </row>
    <row r="3" spans="1:13" ht="15">
      <c r="A3" s="88"/>
      <c r="B3" s="88"/>
      <c r="C3" s="88"/>
      <c r="D3" s="88"/>
      <c r="E3" s="103"/>
      <c r="F3" s="88"/>
      <c r="G3" s="88"/>
      <c r="H3" s="88"/>
      <c r="I3" s="88"/>
      <c r="J3" s="88"/>
      <c r="K3" s="103"/>
      <c r="L3" s="88"/>
      <c r="M3" s="97"/>
    </row>
    <row r="4" spans="1:13" ht="15">
      <c r="A4" s="325" t="s">
        <v>118</v>
      </c>
      <c r="B4" s="325"/>
      <c r="C4" s="325"/>
      <c r="D4" s="325"/>
      <c r="E4" s="325"/>
      <c r="F4" s="325"/>
      <c r="G4" s="325"/>
      <c r="H4" s="325"/>
      <c r="I4" s="88"/>
      <c r="J4" s="88"/>
      <c r="K4" s="100"/>
      <c r="L4" s="90">
        <f>SUM(K5:K8)</f>
        <v>15896.92</v>
      </c>
      <c r="M4" s="97"/>
    </row>
    <row r="5" spans="1:13" ht="15">
      <c r="A5" s="91" t="s">
        <v>132</v>
      </c>
      <c r="B5">
        <v>1</v>
      </c>
      <c r="C5" s="91" t="s">
        <v>116</v>
      </c>
      <c r="D5" s="91" t="s">
        <v>133</v>
      </c>
      <c r="E5" s="93">
        <f>SUM(ЧТС!M32)</f>
        <v>75.48</v>
      </c>
      <c r="F5" s="93" t="s">
        <v>145</v>
      </c>
      <c r="G5" s="143" t="s">
        <v>134</v>
      </c>
      <c r="H5" s="89">
        <v>16</v>
      </c>
      <c r="I5" s="91" t="s">
        <v>135</v>
      </c>
      <c r="J5" s="91" t="s">
        <v>162</v>
      </c>
      <c r="K5" s="92">
        <f>SUM(B5*E5*H5)</f>
        <v>1207.68</v>
      </c>
      <c r="L5" s="92"/>
      <c r="M5" s="88"/>
    </row>
    <row r="6" spans="1:13" ht="15">
      <c r="A6" s="91" t="s">
        <v>153</v>
      </c>
      <c r="B6">
        <v>1</v>
      </c>
      <c r="C6" s="91" t="s">
        <v>116</v>
      </c>
      <c r="D6" s="91" t="s">
        <v>133</v>
      </c>
      <c r="E6" s="93">
        <f>SUM(ЧТС!M40)</f>
        <v>56.57</v>
      </c>
      <c r="F6" s="93" t="s">
        <v>145</v>
      </c>
      <c r="G6" s="143" t="s">
        <v>133</v>
      </c>
      <c r="H6" s="89">
        <v>88</v>
      </c>
      <c r="I6" s="91" t="s">
        <v>135</v>
      </c>
      <c r="J6" s="91" t="s">
        <v>162</v>
      </c>
      <c r="K6" s="92">
        <f>SUM(B6*E6*H6)</f>
        <v>4978.16</v>
      </c>
      <c r="L6" s="92"/>
      <c r="M6" s="88"/>
    </row>
    <row r="7" spans="1:13" ht="15">
      <c r="A7" s="91" t="s">
        <v>6</v>
      </c>
      <c r="B7">
        <v>2</v>
      </c>
      <c r="C7" s="91" t="s">
        <v>116</v>
      </c>
      <c r="D7" s="91" t="s">
        <v>133</v>
      </c>
      <c r="E7" s="93">
        <v>53.84</v>
      </c>
      <c r="F7" s="93" t="s">
        <v>145</v>
      </c>
      <c r="G7" s="143" t="s">
        <v>133</v>
      </c>
      <c r="H7" s="89">
        <v>88</v>
      </c>
      <c r="I7" s="91" t="s">
        <v>135</v>
      </c>
      <c r="J7" s="91" t="s">
        <v>162</v>
      </c>
      <c r="K7" s="92">
        <f>B7*E7*H7</f>
        <v>9475.84</v>
      </c>
      <c r="L7" s="92"/>
      <c r="M7" s="88"/>
    </row>
    <row r="8" spans="1:13" ht="15">
      <c r="A8" s="91" t="s">
        <v>152</v>
      </c>
      <c r="B8">
        <v>1</v>
      </c>
      <c r="C8" s="91" t="s">
        <v>116</v>
      </c>
      <c r="D8" s="91" t="s">
        <v>133</v>
      </c>
      <c r="E8" s="93">
        <f>SUM(ЧТС!M38)</f>
        <v>58.81</v>
      </c>
      <c r="F8" s="93" t="s">
        <v>145</v>
      </c>
      <c r="G8" s="144" t="s">
        <v>133</v>
      </c>
      <c r="H8" s="91">
        <v>4</v>
      </c>
      <c r="I8" s="93" t="s">
        <v>136</v>
      </c>
      <c r="J8" s="93" t="s">
        <v>162</v>
      </c>
      <c r="K8" s="92">
        <f>SUM(B8*E8*H8)</f>
        <v>235.24</v>
      </c>
      <c r="L8" s="92"/>
      <c r="M8" s="88"/>
    </row>
    <row r="9" spans="1:13" ht="15">
      <c r="A9" s="164" t="s">
        <v>139</v>
      </c>
      <c r="B9" s="164"/>
      <c r="C9" s="164"/>
      <c r="D9" s="164"/>
      <c r="E9" s="103"/>
      <c r="F9" s="88"/>
      <c r="G9" s="88"/>
      <c r="H9" s="88"/>
      <c r="I9" s="155">
        <v>0.302</v>
      </c>
      <c r="J9" s="155"/>
      <c r="K9" s="100"/>
      <c r="L9" s="95">
        <f>SUM(L4*I9)</f>
        <v>4800.86984</v>
      </c>
      <c r="M9" s="88"/>
    </row>
    <row r="10" spans="1:13" ht="15">
      <c r="A10" s="164"/>
      <c r="B10" s="164"/>
      <c r="C10" s="164"/>
      <c r="D10" s="164"/>
      <c r="E10" s="103"/>
      <c r="F10" s="88"/>
      <c r="G10" s="88"/>
      <c r="H10" s="88"/>
      <c r="I10" s="155"/>
      <c r="J10" s="155"/>
      <c r="K10" s="100"/>
      <c r="L10" s="95"/>
      <c r="M10" s="88"/>
    </row>
    <row r="11" spans="1:14" ht="15">
      <c r="A11" s="96" t="s">
        <v>119</v>
      </c>
      <c r="B11" s="96"/>
      <c r="C11" s="96"/>
      <c r="D11" s="96"/>
      <c r="E11" s="107"/>
      <c r="F11" s="97"/>
      <c r="G11" s="97"/>
      <c r="H11" s="97"/>
      <c r="I11" s="97"/>
      <c r="J11" s="97"/>
      <c r="K11" s="106"/>
      <c r="L11" s="98">
        <f>SUM(K12:K12)</f>
        <v>1761.16</v>
      </c>
      <c r="M11" s="88"/>
      <c r="N11" s="66">
        <f>L11+L13+L15+L17+K29</f>
        <v>6631.676676</v>
      </c>
    </row>
    <row r="12" spans="1:13" ht="15">
      <c r="A12" s="88" t="s">
        <v>161</v>
      </c>
      <c r="B12" s="88"/>
      <c r="C12" s="88"/>
      <c r="D12" s="88"/>
      <c r="E12" s="103">
        <f>'ст-ть машины час'!D11</f>
        <v>440.29</v>
      </c>
      <c r="F12" s="93" t="s">
        <v>145</v>
      </c>
      <c r="G12" s="88" t="s">
        <v>133</v>
      </c>
      <c r="H12" s="88">
        <v>4</v>
      </c>
      <c r="I12" s="88" t="s">
        <v>142</v>
      </c>
      <c r="J12" s="88" t="s">
        <v>162</v>
      </c>
      <c r="K12" s="100">
        <f>SUM(E12*H12)</f>
        <v>1761.16</v>
      </c>
      <c r="L12" s="99"/>
      <c r="M12" s="97"/>
    </row>
    <row r="13" spans="1:13" ht="15">
      <c r="A13" s="164" t="s">
        <v>141</v>
      </c>
      <c r="B13" s="164"/>
      <c r="C13" s="164"/>
      <c r="D13" s="164"/>
      <c r="E13" s="103"/>
      <c r="F13" s="88"/>
      <c r="G13" s="88"/>
      <c r="H13" s="88"/>
      <c r="I13" s="88"/>
      <c r="J13" s="88"/>
      <c r="K13" s="100"/>
      <c r="L13" s="90">
        <f>SUM(K14:K14)</f>
        <v>404</v>
      </c>
      <c r="M13" s="88"/>
    </row>
    <row r="14" spans="1:13" ht="15">
      <c r="A14" s="88" t="s">
        <v>161</v>
      </c>
      <c r="B14" s="88"/>
      <c r="C14" s="88"/>
      <c r="D14" s="88"/>
      <c r="E14" s="103">
        <f>'ст-ть машины час'!E11</f>
        <v>101</v>
      </c>
      <c r="F14" s="93" t="s">
        <v>145</v>
      </c>
      <c r="G14" s="88" t="s">
        <v>133</v>
      </c>
      <c r="H14" s="88">
        <v>4</v>
      </c>
      <c r="I14" s="88" t="s">
        <v>142</v>
      </c>
      <c r="J14" s="88" t="s">
        <v>162</v>
      </c>
      <c r="K14" s="100">
        <f>SUM(E14*H14)</f>
        <v>404</v>
      </c>
      <c r="L14" s="101"/>
      <c r="M14" s="88"/>
    </row>
    <row r="15" spans="1:13" ht="15">
      <c r="A15" s="102" t="s">
        <v>143</v>
      </c>
      <c r="B15" s="102"/>
      <c r="C15" s="102"/>
      <c r="D15" s="102"/>
      <c r="E15" s="107"/>
      <c r="F15" s="97"/>
      <c r="G15" s="97"/>
      <c r="H15" s="97"/>
      <c r="I15" s="97"/>
      <c r="J15" s="97"/>
      <c r="K15" s="106"/>
      <c r="L15" s="95">
        <f>SUM(K16:K16)</f>
        <v>184.84</v>
      </c>
      <c r="M15" s="88"/>
    </row>
    <row r="16" spans="1:13" ht="15">
      <c r="A16" s="88" t="s">
        <v>161</v>
      </c>
      <c r="B16" s="88"/>
      <c r="C16" s="88"/>
      <c r="D16" s="88"/>
      <c r="E16" s="103">
        <f>SUM('ст-ть машины час'!G11)</f>
        <v>46.21</v>
      </c>
      <c r="F16" s="93" t="s">
        <v>145</v>
      </c>
      <c r="G16" s="97" t="s">
        <v>133</v>
      </c>
      <c r="H16" s="88">
        <v>4</v>
      </c>
      <c r="I16" s="88" t="s">
        <v>142</v>
      </c>
      <c r="J16" s="88" t="s">
        <v>162</v>
      </c>
      <c r="K16" s="103">
        <f>SUM(E16*H16)</f>
        <v>184.84</v>
      </c>
      <c r="L16" s="99"/>
      <c r="M16" s="97"/>
    </row>
    <row r="17" spans="1:13" ht="15">
      <c r="A17" s="169" t="s">
        <v>214</v>
      </c>
      <c r="B17" s="159"/>
      <c r="C17" s="159"/>
      <c r="D17" s="159"/>
      <c r="E17" s="103"/>
      <c r="F17" s="93"/>
      <c r="G17" s="88"/>
      <c r="H17" s="88"/>
      <c r="I17" s="88"/>
      <c r="J17" s="88"/>
      <c r="K17" s="106"/>
      <c r="L17" s="95">
        <f>SUM(K18:K20)</f>
        <v>3800</v>
      </c>
      <c r="M17" s="97"/>
    </row>
    <row r="18" spans="1:13" ht="15">
      <c r="A18" s="159" t="s">
        <v>168</v>
      </c>
      <c r="B18" s="159"/>
      <c r="C18" s="159"/>
      <c r="D18" s="159"/>
      <c r="E18" s="103"/>
      <c r="F18" s="93"/>
      <c r="G18" s="88"/>
      <c r="H18" s="88">
        <v>800</v>
      </c>
      <c r="I18" s="88" t="s">
        <v>169</v>
      </c>
      <c r="J18" s="88"/>
      <c r="K18" s="106">
        <v>2500</v>
      </c>
      <c r="L18" s="95"/>
      <c r="M18" s="97"/>
    </row>
    <row r="19" spans="1:13" ht="15">
      <c r="A19" s="159" t="s">
        <v>275</v>
      </c>
      <c r="B19" s="159"/>
      <c r="C19" s="159"/>
      <c r="D19" s="159"/>
      <c r="E19" s="103"/>
      <c r="F19" s="93"/>
      <c r="G19" s="88"/>
      <c r="H19" s="88">
        <v>100</v>
      </c>
      <c r="I19" s="88" t="s">
        <v>155</v>
      </c>
      <c r="J19" s="88"/>
      <c r="K19" s="106">
        <v>1000</v>
      </c>
      <c r="L19" s="95"/>
      <c r="M19" s="97"/>
    </row>
    <row r="20" spans="1:13" ht="15">
      <c r="A20" s="159" t="s">
        <v>171</v>
      </c>
      <c r="B20" s="159"/>
      <c r="C20" s="159"/>
      <c r="D20" s="159"/>
      <c r="E20" s="103"/>
      <c r="F20" s="93"/>
      <c r="G20" s="88"/>
      <c r="H20" s="88">
        <v>5</v>
      </c>
      <c r="I20" s="88" t="s">
        <v>155</v>
      </c>
      <c r="J20" s="88"/>
      <c r="K20" s="106">
        <v>300</v>
      </c>
      <c r="L20" s="95"/>
      <c r="M20" s="97"/>
    </row>
    <row r="21" spans="1:13" ht="15">
      <c r="A21" s="102" t="s">
        <v>178</v>
      </c>
      <c r="B21" s="108"/>
      <c r="C21" s="108"/>
      <c r="D21" s="108"/>
      <c r="E21" s="107"/>
      <c r="F21" s="97"/>
      <c r="G21" s="97"/>
      <c r="H21" s="97"/>
      <c r="I21" s="97"/>
      <c r="J21" s="97"/>
      <c r="K21" s="106"/>
      <c r="L21" s="95">
        <f>K22+K23+K24+K25+K26+K27+K28+K29</f>
        <v>10024.597752</v>
      </c>
      <c r="M21" s="97"/>
    </row>
    <row r="22" spans="1:14" ht="15">
      <c r="A22" s="97" t="s">
        <v>120</v>
      </c>
      <c r="B22" s="97"/>
      <c r="C22" s="97"/>
      <c r="D22" s="97"/>
      <c r="E22" s="107"/>
      <c r="F22" s="97"/>
      <c r="G22" s="97"/>
      <c r="H22" s="97"/>
      <c r="I22" s="97"/>
      <c r="J22" s="97"/>
      <c r="K22" s="126">
        <f>N22*L4</f>
        <v>6009.03576</v>
      </c>
      <c r="L22" s="104"/>
      <c r="N22">
        <v>0.378</v>
      </c>
    </row>
    <row r="23" spans="1:14" ht="15">
      <c r="A23" s="97" t="s">
        <v>121</v>
      </c>
      <c r="B23" s="97"/>
      <c r="C23" s="97"/>
      <c r="D23" s="97"/>
      <c r="E23" s="107"/>
      <c r="F23" s="97"/>
      <c r="G23" s="97"/>
      <c r="H23" s="97"/>
      <c r="I23" s="97"/>
      <c r="J23" s="97"/>
      <c r="K23" s="126">
        <f>N23*L4</f>
        <v>1812.24888</v>
      </c>
      <c r="L23" s="104"/>
      <c r="N23">
        <v>0.114</v>
      </c>
    </row>
    <row r="24" spans="1:14" ht="15">
      <c r="A24" s="97" t="s">
        <v>122</v>
      </c>
      <c r="B24" s="97"/>
      <c r="C24" s="97"/>
      <c r="D24" s="97"/>
      <c r="E24" s="107"/>
      <c r="F24" s="97"/>
      <c r="G24" s="97"/>
      <c r="H24" s="97"/>
      <c r="I24" s="97"/>
      <c r="J24" s="97"/>
      <c r="K24" s="126">
        <f>N24*L4</f>
        <v>154.20012400000002</v>
      </c>
      <c r="L24" s="104"/>
      <c r="N24">
        <v>0.0097</v>
      </c>
    </row>
    <row r="25" spans="1:14" ht="15">
      <c r="A25" s="97" t="s">
        <v>123</v>
      </c>
      <c r="B25" s="97"/>
      <c r="C25" s="97"/>
      <c r="D25" s="97"/>
      <c r="E25" s="107"/>
      <c r="F25" s="97"/>
      <c r="G25" s="97"/>
      <c r="H25" s="97"/>
      <c r="I25" s="97"/>
      <c r="J25" s="97"/>
      <c r="K25" s="126">
        <f>N25*L4</f>
        <v>715.3614</v>
      </c>
      <c r="L25" s="104"/>
      <c r="N25">
        <v>0.045</v>
      </c>
    </row>
    <row r="26" spans="1:14" ht="15">
      <c r="A26" s="97" t="s">
        <v>124</v>
      </c>
      <c r="B26" s="97"/>
      <c r="C26" s="97"/>
      <c r="D26" s="97"/>
      <c r="E26" s="107"/>
      <c r="F26" s="97"/>
      <c r="G26" s="97"/>
      <c r="H26" s="97"/>
      <c r="I26" s="97"/>
      <c r="J26" s="97"/>
      <c r="K26" s="126">
        <f>N26*L4</f>
        <v>166.91766</v>
      </c>
      <c r="L26" s="104"/>
      <c r="N26">
        <v>0.0105</v>
      </c>
    </row>
    <row r="27" spans="1:14" ht="15">
      <c r="A27" s="97" t="s">
        <v>125</v>
      </c>
      <c r="B27" s="97"/>
      <c r="C27" s="97"/>
      <c r="D27" s="97"/>
      <c r="E27" s="107"/>
      <c r="F27" s="97"/>
      <c r="G27" s="97"/>
      <c r="H27" s="97"/>
      <c r="I27" s="97"/>
      <c r="J27" s="97"/>
      <c r="K27" s="126">
        <f>N27*L4</f>
        <v>573.878812</v>
      </c>
      <c r="L27" s="104"/>
      <c r="N27" s="302">
        <v>0.0361</v>
      </c>
    </row>
    <row r="28" spans="1:14" ht="15">
      <c r="A28" s="97" t="s">
        <v>126</v>
      </c>
      <c r="B28" s="97"/>
      <c r="C28" s="97"/>
      <c r="D28" s="97"/>
      <c r="E28" s="107"/>
      <c r="F28" s="97"/>
      <c r="G28" s="97"/>
      <c r="H28" s="97"/>
      <c r="I28" s="97"/>
      <c r="J28" s="97"/>
      <c r="K28" s="126">
        <f>N28*L4</f>
        <v>111.27844</v>
      </c>
      <c r="L28" s="104"/>
      <c r="N28">
        <v>0.007</v>
      </c>
    </row>
    <row r="29" spans="1:14" ht="15">
      <c r="A29" s="97" t="s">
        <v>247</v>
      </c>
      <c r="B29" s="97"/>
      <c r="C29" s="97"/>
      <c r="D29" s="97"/>
      <c r="E29" s="107"/>
      <c r="F29" s="97"/>
      <c r="G29" s="97"/>
      <c r="H29" s="97"/>
      <c r="I29" s="97"/>
      <c r="J29" s="97"/>
      <c r="K29" s="126">
        <f>N29*L4</f>
        <v>481.676676</v>
      </c>
      <c r="L29" s="104"/>
      <c r="N29" s="302">
        <v>0.0303</v>
      </c>
    </row>
    <row r="30" spans="1:13" ht="15">
      <c r="A30" s="326" t="s">
        <v>127</v>
      </c>
      <c r="B30" s="326"/>
      <c r="C30" s="326"/>
      <c r="D30" s="326"/>
      <c r="E30" s="326"/>
      <c r="F30" s="165"/>
      <c r="G30" s="88"/>
      <c r="H30" s="88"/>
      <c r="I30" s="88"/>
      <c r="J30" s="88"/>
      <c r="K30" s="156"/>
      <c r="L30" s="105"/>
      <c r="M30" s="109">
        <f>L4+K22</f>
        <v>21905.95576</v>
      </c>
    </row>
    <row r="31" spans="1:13" ht="15">
      <c r="A31" s="110" t="s">
        <v>128</v>
      </c>
      <c r="B31" s="110"/>
      <c r="C31" s="110"/>
      <c r="D31" s="110"/>
      <c r="E31" s="107"/>
      <c r="F31" s="97"/>
      <c r="G31" s="97"/>
      <c r="H31" s="97"/>
      <c r="I31" s="97"/>
      <c r="J31" s="97"/>
      <c r="K31" s="106"/>
      <c r="L31" s="104"/>
      <c r="M31" s="111">
        <f>L9+K23</f>
        <v>6613.11872</v>
      </c>
    </row>
    <row r="32" spans="1:13" ht="15">
      <c r="A32" s="164"/>
      <c r="B32" s="164"/>
      <c r="C32" s="164"/>
      <c r="D32" s="164"/>
      <c r="E32" s="103"/>
      <c r="F32" s="88"/>
      <c r="G32" s="88"/>
      <c r="H32" s="88"/>
      <c r="I32" s="88"/>
      <c r="J32" s="88"/>
      <c r="K32" s="100"/>
      <c r="L32" s="90"/>
      <c r="M32" s="88"/>
    </row>
    <row r="33" spans="1:13" ht="15">
      <c r="A33" s="164"/>
      <c r="B33" s="164"/>
      <c r="C33" s="164"/>
      <c r="D33" s="164"/>
      <c r="E33" s="103"/>
      <c r="F33" s="88"/>
      <c r="G33" s="88"/>
      <c r="H33" s="88"/>
      <c r="I33" s="88"/>
      <c r="J33" s="88"/>
      <c r="K33" s="100"/>
      <c r="L33" s="90"/>
      <c r="M33" s="88"/>
    </row>
    <row r="34" spans="1:13" ht="15">
      <c r="A34" s="112" t="s">
        <v>129</v>
      </c>
      <c r="B34" s="112"/>
      <c r="C34" s="112"/>
      <c r="D34" s="112"/>
      <c r="E34" s="103"/>
      <c r="F34" s="88"/>
      <c r="G34" s="88"/>
      <c r="H34" s="88"/>
      <c r="I34" s="88"/>
      <c r="J34" s="88"/>
      <c r="K34" s="100"/>
      <c r="L34" s="113">
        <f>SUM(L4:L31)</f>
        <v>36872.387592</v>
      </c>
      <c r="M34" s="88"/>
    </row>
    <row r="35" spans="1:13" ht="15">
      <c r="A35" s="164"/>
      <c r="B35" s="164"/>
      <c r="C35" s="164"/>
      <c r="D35" s="164"/>
      <c r="E35" s="103"/>
      <c r="F35" s="88"/>
      <c r="G35" s="88"/>
      <c r="H35" s="88"/>
      <c r="I35" s="88"/>
      <c r="J35" s="88"/>
      <c r="K35" s="100"/>
      <c r="L35" s="92"/>
      <c r="M35" s="88"/>
    </row>
    <row r="36" spans="1:13" ht="15">
      <c r="A36" s="112" t="s">
        <v>130</v>
      </c>
      <c r="B36" s="112"/>
      <c r="C36" s="112"/>
      <c r="D36" s="112"/>
      <c r="E36" s="103"/>
      <c r="F36" s="88"/>
      <c r="G36" s="88"/>
      <c r="H36" s="88"/>
      <c r="I36" s="116"/>
      <c r="J36" s="116"/>
      <c r="K36" s="103"/>
      <c r="L36" s="117"/>
      <c r="M36" s="88"/>
    </row>
    <row r="37" spans="1:12" ht="15">
      <c r="A37" s="118"/>
      <c r="B37" s="118"/>
      <c r="C37" s="118"/>
      <c r="D37" s="118"/>
      <c r="E37" s="141"/>
      <c r="F37" s="118"/>
      <c r="G37" s="118"/>
      <c r="H37" s="118"/>
      <c r="I37" s="118"/>
      <c r="J37" s="118"/>
      <c r="K37" s="141"/>
      <c r="L37" s="87"/>
    </row>
  </sheetData>
  <sheetProtection/>
  <mergeCells count="3">
    <mergeCell ref="A1:M1"/>
    <mergeCell ref="A4:H4"/>
    <mergeCell ref="A30:E30"/>
  </mergeCells>
  <printOptions/>
  <pageMargins left="0.75" right="0.75" top="1" bottom="1" header="0.5" footer="0.5"/>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2015-12-25T12:35:31Z</cp:lastPrinted>
  <dcterms:created xsi:type="dcterms:W3CDTF">2006-09-28T05:33:49Z</dcterms:created>
  <dcterms:modified xsi:type="dcterms:W3CDTF">2015-12-28T11:49:25Z</dcterms:modified>
  <cp:category/>
  <cp:version/>
  <cp:contentType/>
  <cp:contentStatus/>
</cp:coreProperties>
</file>